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tabRatio="881"/>
  </bookViews>
  <sheets>
    <sheet name="1、人保财险（第三批）" sheetId="8" r:id="rId1"/>
    <sheet name="2、太平洋财险（第三批）" sheetId="9" r:id="rId2"/>
    <sheet name="3、平安财险（第三批）" sheetId="10" r:id="rId3"/>
    <sheet name="4、太平财险（第三批）" sheetId="11" r:id="rId4"/>
    <sheet name="5、国任财险（第三批）" sheetId="12" r:id="rId5"/>
    <sheet name="6、国寿财险（第三批）" sheetId="13" r:id="rId6"/>
    <sheet name="1、太平洋财险（第四批）" sheetId="2" r:id="rId7"/>
    <sheet name="2、平安财险（第四批）" sheetId="4" r:id="rId8"/>
    <sheet name="3、太平财险（第四批）" sheetId="5" r:id="rId9"/>
    <sheet name="4、国任财险（第四批）" sheetId="6" r:id="rId10"/>
    <sheet name="5、国寿财险（第四批）" sheetId="7" r:id="rId11"/>
  </sheets>
  <definedNames>
    <definedName name="_xlnm._FilterDatabase" localSheetId="6" hidden="1">'1、太平洋财险（第四批）'!$A$4:$X$70</definedName>
    <definedName name="_xlnm._FilterDatabase" localSheetId="7" hidden="1">'2、平安财险（第四批）'!$A$4:$X$13</definedName>
    <definedName name="_xlnm._FilterDatabase" localSheetId="8" hidden="1">'3、太平财险（第四批）'!$A$4:$X$7</definedName>
    <definedName name="_xlnm._FilterDatabase" localSheetId="9" hidden="1">'4、国任财险（第四批）'!$A$4:$X$20</definedName>
    <definedName name="_xlnm._FilterDatabase" localSheetId="10" hidden="1">'5、国寿财险（第四批）'!$A$4:$X$9</definedName>
    <definedName name="_xlnm.Print_Titles" localSheetId="6">'1、太平洋财险（第四批）'!$1:$4</definedName>
    <definedName name="_xlnm.Print_Titles" localSheetId="7">'2、平安财险（第四批）'!$1:$5</definedName>
    <definedName name="_xlnm.Print_Titles" localSheetId="8">'3、太平财险（第四批）'!$1:$5</definedName>
    <definedName name="_xlnm.Print_Titles" localSheetId="9">'4、国任财险（第四批）'!$1:$5</definedName>
    <definedName name="_xlnm.Print_Titles" localSheetId="10">'5、国寿财险（第四批）'!$2:$5</definedName>
  </definedNames>
  <calcPr calcId="144525"/>
</workbook>
</file>

<file path=xl/sharedStrings.xml><?xml version="1.0" encoding="utf-8"?>
<sst xmlns="http://schemas.openxmlformats.org/spreadsheetml/2006/main" count="2208" uniqueCount="468">
  <si>
    <t>附件2</t>
  </si>
  <si>
    <t>深圳市2023年农牧领域农业保险保费补贴资金（第三批和第四批）拟资助计划明细表</t>
  </si>
  <si>
    <t>中国人民财产保险股份有限公司深圳市分公司</t>
  </si>
  <si>
    <t>序号</t>
  </si>
  <si>
    <t>承保机构</t>
  </si>
  <si>
    <t>区域</t>
  </si>
  <si>
    <t>标的位置</t>
  </si>
  <si>
    <t>投保人名称</t>
  </si>
  <si>
    <t>投保人性质</t>
  </si>
  <si>
    <t>险种类型</t>
  </si>
  <si>
    <t>险种名称</t>
  </si>
  <si>
    <t>保单号</t>
  </si>
  <si>
    <t>投保标的</t>
  </si>
  <si>
    <t>单位</t>
  </si>
  <si>
    <t>承保数量</t>
  </si>
  <si>
    <t>单位保险金额</t>
  </si>
  <si>
    <t>保险金额</t>
  </si>
  <si>
    <t>保险费率</t>
  </si>
  <si>
    <t>保险费</t>
  </si>
  <si>
    <t>起保日期</t>
  </si>
  <si>
    <t>终止日期</t>
  </si>
  <si>
    <t>市财政补贴比例</t>
  </si>
  <si>
    <t>投保人负担比例</t>
  </si>
  <si>
    <t>投保人应缴保费</t>
  </si>
  <si>
    <t>投保人已缴保费</t>
  </si>
  <si>
    <t>投保人未缴保险</t>
  </si>
  <si>
    <t>审定补贴金额</t>
  </si>
  <si>
    <t>合计</t>
  </si>
  <si>
    <t>省内市外</t>
  </si>
  <si>
    <t>广东省河源市连平县三角镇石马村</t>
  </si>
  <si>
    <t>深圳市金谷园实业发展有限公司</t>
  </si>
  <si>
    <t>农业龙头企业</t>
  </si>
  <si>
    <t>种植险</t>
  </si>
  <si>
    <t>大棚蔬菜</t>
  </si>
  <si>
    <t>P91X20234403N000000001</t>
  </si>
  <si>
    <t>果菜（番茄、茄子、青瓜、豆角、辣椒等）</t>
  </si>
  <si>
    <t>亩</t>
  </si>
  <si>
    <t>水稻</t>
  </si>
  <si>
    <t>P9MA20234403N000000004</t>
  </si>
  <si>
    <t>广东省珠海市斗门区白蕉镇南澳村旧村</t>
  </si>
  <si>
    <t>珠海天种畜牧有限责任公司</t>
  </si>
  <si>
    <t>养殖险</t>
  </si>
  <si>
    <t>仔猪</t>
  </si>
  <si>
    <t>P6S920234403N000000008</t>
  </si>
  <si>
    <t>头</t>
  </si>
  <si>
    <t>广东省韶关市浈江区犁市镇黄沙刘屋村</t>
  </si>
  <si>
    <t>韶关市优佰特畜牧科技有限公司</t>
  </si>
  <si>
    <t>P6S920234403N000000010</t>
  </si>
  <si>
    <t>育肥猪</t>
  </si>
  <si>
    <t>P6TA20234403N000000004</t>
  </si>
  <si>
    <t>广东省韶关市浈江区犁市镇</t>
  </si>
  <si>
    <t>P6S920234403N000000015</t>
  </si>
  <si>
    <t>广东省广州市增城区小楼镇二龙村</t>
  </si>
  <si>
    <t>广州金农现代农业有限公司</t>
  </si>
  <si>
    <t>P6S920234403N000000009</t>
  </si>
  <si>
    <t>P6S920234403N000000012</t>
  </si>
  <si>
    <t>P6TA20234403N000000005</t>
  </si>
  <si>
    <t>广东省汕尾市陆河县河口镇土枝村委会</t>
  </si>
  <si>
    <t>广东天种牧业有限公司</t>
  </si>
  <si>
    <t>P6S920234403N000000011</t>
  </si>
  <si>
    <t>广东省韶关市始兴县沈所镇八一村</t>
  </si>
  <si>
    <t>天种（韶关市）畜牧科技有限公司</t>
  </si>
  <si>
    <t>P6S920234403N000000013</t>
  </si>
  <si>
    <t>广东省韶关市曲江区樟市镇群星村</t>
  </si>
  <si>
    <t>韶关金新农畜牧养殖有限公司</t>
  </si>
  <si>
    <t>P6S920234403N000000014</t>
  </si>
  <si>
    <t>深圳市内（含深汕）</t>
  </si>
  <si>
    <t>深圳市深汕特别合作赤石镇大安村</t>
  </si>
  <si>
    <t>广东省汕尾市海丰县赤石镇大安村委会杨子辉等107户</t>
  </si>
  <si>
    <t>市内其他主体</t>
  </si>
  <si>
    <t>P9MA20234403N000000005</t>
  </si>
  <si>
    <t>深圳市深汕特别合作区鹅埠镇新园村</t>
  </si>
  <si>
    <t>广东省汕尾市海丰县鹅埠镇新园村委会罗佛钱等7户</t>
  </si>
  <si>
    <t>P9MA20234403N000000006</t>
  </si>
  <si>
    <t>中国太平洋财产保险股份有限公司深圳分公司</t>
  </si>
  <si>
    <t>深圳市光明区玉塘街道玉律社区阿婆山蔬菜基地</t>
  </si>
  <si>
    <t>深圳泓源农业科技发展有限公司</t>
  </si>
  <si>
    <t>露地蔬菜</t>
  </si>
  <si>
    <t>ASHZ66387223Q050008Y</t>
  </si>
  <si>
    <t>叶菜</t>
  </si>
  <si>
    <t>果菜</t>
  </si>
  <si>
    <t>深圳市光明区光明街道白花社区12-2地块及换流站西侧</t>
  </si>
  <si>
    <t>深圳市白花绿色农业生态科技有限公司</t>
  </si>
  <si>
    <t>ASHZ66387223Q050009T</t>
  </si>
  <si>
    <t>深圳市坪山区龙田街道龙田北花古坪水库现代农业科技园</t>
  </si>
  <si>
    <t>深圳康民农业生物科技发展有限公司</t>
  </si>
  <si>
    <t>ASHZ66387223Q050010X</t>
  </si>
  <si>
    <t>深圳市大鹏新区大鹏办事处布新-水头社区27-2,3地块</t>
  </si>
  <si>
    <t>深圳市深业农科智慧农业发展有限公司</t>
  </si>
  <si>
    <t>ASHZ66187223Q050009Z</t>
  </si>
  <si>
    <t>广东省江门市新会区司前镇雅山管理区横江村绿保康蔬菜基地</t>
  </si>
  <si>
    <t>深圳市绿保康餐饮管理有限公司</t>
  </si>
  <si>
    <t>ASHZ10187223Q050003W</t>
  </si>
  <si>
    <t>广东省惠州市博罗县柏塘镇富新村委会</t>
  </si>
  <si>
    <t>ASHZ10187223Q050004I</t>
  </si>
  <si>
    <t>叶菜（菜心、小白菜等）</t>
  </si>
  <si>
    <t>广东省广州市增城市棠厦村蔬菜基地</t>
  </si>
  <si>
    <t>深圳市湖尔美农业生物科技有限公司</t>
  </si>
  <si>
    <t>菜篮子基地</t>
  </si>
  <si>
    <t>ASHZ10187223Q050002K</t>
  </si>
  <si>
    <t>深圳市坪山区竹坑乡罗庚丘村黄梨园菜场</t>
  </si>
  <si>
    <t>深圳市果菜贸易有限公司---陈惠珍</t>
  </si>
  <si>
    <t>ASHZ66187223Q050010L</t>
  </si>
  <si>
    <t>叶菜（枸杞叶、韭菜、空心菜、小白菜、葱等）</t>
  </si>
  <si>
    <t>深圳市光明区新湖街道新陂头牛场</t>
  </si>
  <si>
    <t>深圳市晨光乳业有限公司牛奶分公司</t>
  </si>
  <si>
    <t>奶牛1-3岁</t>
  </si>
  <si>
    <t>ASHZ66352123Q050000R</t>
  </si>
  <si>
    <t>深圳市深汕特别合作区鹅埠镇水美村</t>
  </si>
  <si>
    <t>鹅埠镇水美村村民委员会</t>
  </si>
  <si>
    <t>ASHZ66349223Q050001I</t>
  </si>
  <si>
    <t>深圳市坪山区大工业片区2-1、2-2及望牛岗三个地块</t>
  </si>
  <si>
    <t>深圳市胜利达投资有限公司</t>
  </si>
  <si>
    <t>岭南水果</t>
  </si>
  <si>
    <t>ASHZ66353B23Q050020V</t>
  </si>
  <si>
    <t>ASHZ66387223Q050011E</t>
  </si>
  <si>
    <t>茎菜</t>
  </si>
  <si>
    <t>中国平安财产保险股份有限公司深圳分公司</t>
  </si>
  <si>
    <t>广东省汕尾市海丰县鹅埠镇红罗畲族村民委员会</t>
  </si>
  <si>
    <t>王晓城</t>
  </si>
  <si>
    <t>10590151400000846556</t>
  </si>
  <si>
    <t>菠萝、荔枝、香蕉等</t>
  </si>
  <si>
    <t>广东省深圳市坪山新区横塘路</t>
  </si>
  <si>
    <t>深圳市利兴源农产品配送有限公司</t>
  </si>
  <si>
    <t>10569011400000854778</t>
  </si>
  <si>
    <t>葡萄</t>
  </si>
  <si>
    <t>广东省汕尾市海丰县鹅埠镇上北村</t>
  </si>
  <si>
    <t>王丽君</t>
  </si>
  <si>
    <t>10569011400000865148</t>
  </si>
  <si>
    <t>广东省广州市增城区荔城街道棠厦村</t>
  </si>
  <si>
    <t>10569011400000867180</t>
  </si>
  <si>
    <t>10569011400000866354</t>
  </si>
  <si>
    <t>果菜（番茄）</t>
  </si>
  <si>
    <t>广东省汕尾市海丰县鹅埠镇上北村民委员会</t>
  </si>
  <si>
    <t>蔡汉文</t>
  </si>
  <si>
    <t>10590151400000889497</t>
  </si>
  <si>
    <t>果菜（丝瓜、苦瓜、豆角、角瓜等）</t>
  </si>
  <si>
    <t>10590151400000889548</t>
  </si>
  <si>
    <t>柠檬、芒果、荔枝、龙眼等</t>
  </si>
  <si>
    <t>广东省深圳市深汕特别合作区赤石镇新联村</t>
  </si>
  <si>
    <t>洪建文</t>
  </si>
  <si>
    <t>10569011400000941498</t>
  </si>
  <si>
    <t>芒果</t>
  </si>
  <si>
    <t>广东省深圳市深汕特别合作区赤石镇新里村民</t>
  </si>
  <si>
    <t>黄楚锡</t>
  </si>
  <si>
    <t>10569001400000941455</t>
  </si>
  <si>
    <t>柑橘</t>
  </si>
  <si>
    <t>罗秋妹</t>
  </si>
  <si>
    <t>10569011400000941518</t>
  </si>
  <si>
    <t>龙眼</t>
  </si>
  <si>
    <t>广东省深圳市深汕特别合作区鹅埠镇水美村</t>
  </si>
  <si>
    <t>林少振</t>
  </si>
  <si>
    <t>10569011400000942331</t>
  </si>
  <si>
    <t>王玉丽</t>
  </si>
  <si>
    <t>10569011400000941950</t>
  </si>
  <si>
    <t>洪加才</t>
  </si>
  <si>
    <t>10569011400000941804</t>
  </si>
  <si>
    <t>荔枝</t>
  </si>
  <si>
    <t>陈惠文</t>
  </si>
  <si>
    <t>10569011400000941948</t>
  </si>
  <si>
    <t>广东省汕尾市海丰县赤石镇新联村</t>
  </si>
  <si>
    <t>江伟强</t>
  </si>
  <si>
    <t>10569011400000941759</t>
  </si>
  <si>
    <t>广东省汕尾市海丰县鹅埠镇下北村民委员会</t>
  </si>
  <si>
    <t>深圳市深汕特别合作区下北食品有限公司</t>
  </si>
  <si>
    <t>10590151400000944892</t>
  </si>
  <si>
    <t>果菜（豆角、茄子、辣椒等）</t>
  </si>
  <si>
    <t>广东省深圳市光明新区光明街道迳口社区华侨城光明欢乐田园</t>
  </si>
  <si>
    <t>茂名市茂南区志远农机专业合作社</t>
  </si>
  <si>
    <t>10569011400000949148</t>
  </si>
  <si>
    <t>广东省广州市增城区正果镇池田村委会左侧东片区</t>
  </si>
  <si>
    <t>广东省佳洁农业集团有限公司</t>
  </si>
  <si>
    <t>10569011400000948765</t>
  </si>
  <si>
    <t>广东省汕尾市海丰县赤石镇赤石村民委员会</t>
  </si>
  <si>
    <t>李嘉兴</t>
  </si>
  <si>
    <t>10590151400000962391</t>
  </si>
  <si>
    <t>火龙果等</t>
  </si>
  <si>
    <t>茶叶</t>
  </si>
  <si>
    <t>10590151400000963086</t>
  </si>
  <si>
    <t>广东省深圳市南山区西丽街道麻勘村</t>
  </si>
  <si>
    <t>张伟良</t>
  </si>
  <si>
    <t>10569011400000978434</t>
  </si>
  <si>
    <t>广东省深圳市南山区西丽街道麻勘村米长坑地块</t>
  </si>
  <si>
    <t>张月文</t>
  </si>
  <si>
    <t>10569011400000979479</t>
  </si>
  <si>
    <t>广东省深圳市深汕特别合作区赤石镇新洛坑村片区</t>
  </si>
  <si>
    <t>深汕特别合作区新联苗圃种养专业合作社</t>
  </si>
  <si>
    <t>10569011400000984180</t>
  </si>
  <si>
    <t>广东省汕尾市海丰县?门镇民新村围内村</t>
  </si>
  <si>
    <t>彭永宝</t>
  </si>
  <si>
    <t>10569011400000984680</t>
  </si>
  <si>
    <t>香蕉</t>
  </si>
  <si>
    <t>广东省深圳市宝安区石岩街道石龙仔社区</t>
  </si>
  <si>
    <t>黄武渊</t>
  </si>
  <si>
    <t>10569011400000987729</t>
  </si>
  <si>
    <t>广东省深圳市光明区新湖、光明街道楼村-迳口片区</t>
  </si>
  <si>
    <t>深圳兴旺生物种业有限公司</t>
  </si>
  <si>
    <t>甜玉米</t>
  </si>
  <si>
    <t>10569011400000986251</t>
  </si>
  <si>
    <t>10569011400000986078</t>
  </si>
  <si>
    <t>10569011400000985884</t>
  </si>
  <si>
    <t>太平财产保险有限公司深圳分公司</t>
  </si>
  <si>
    <t>广东省惠州市惠阳区平潭镇红光村</t>
  </si>
  <si>
    <t>深圳市田之林农业技术开发有限公司</t>
  </si>
  <si>
    <t>6200414A720230000002</t>
  </si>
  <si>
    <t>6200414A720230000003</t>
  </si>
  <si>
    <t>62004145620230000001</t>
  </si>
  <si>
    <t>火龙果、龙眼等</t>
  </si>
  <si>
    <t>广东省深圳市大鹏区大鹏街道鹏城社区</t>
  </si>
  <si>
    <t>深圳华大万物科技有限公司</t>
  </si>
  <si>
    <t>水稻制种</t>
  </si>
  <si>
    <t>62027143820230000001</t>
  </si>
  <si>
    <t>广东省深圳市深汕特别合作区小漠镇旺官社区</t>
  </si>
  <si>
    <t>罗越来</t>
  </si>
  <si>
    <t>62027145620230000004</t>
  </si>
  <si>
    <t>中国农业科学院深圳农业基因组研究所</t>
  </si>
  <si>
    <t>62027146620230000002</t>
  </si>
  <si>
    <t>广东省深圳市龙岗区银滩路</t>
  </si>
  <si>
    <t>深圳市轩林农业发展有限公司</t>
  </si>
  <si>
    <t>6202714A720230000002</t>
  </si>
  <si>
    <t>6202714A720230000001</t>
  </si>
  <si>
    <t>广东省深圳市光明区光明街道迳口社区</t>
  </si>
  <si>
    <t>深圳市作物分子设计育种研究院</t>
  </si>
  <si>
    <t>62026143820230000003</t>
  </si>
  <si>
    <t>62026145620230000001</t>
  </si>
  <si>
    <t>西瓜、甜瓜</t>
  </si>
  <si>
    <t>国任财产保险股份有限公司深圳分公司</t>
  </si>
  <si>
    <t>广东省韶关市武江区龙归镇坳头村</t>
  </si>
  <si>
    <t>韶关市武江区优百特养殖有限公司</t>
  </si>
  <si>
    <t>62309020032YA500002</t>
  </si>
  <si>
    <t>62309020032ZF500002</t>
  </si>
  <si>
    <t>深圳市深汕特别合作区赤石镇新里村</t>
  </si>
  <si>
    <t>深圳市深汕特别合作区深业锦农生态发展有限公司</t>
  </si>
  <si>
    <t>62309030028SA500001</t>
  </si>
  <si>
    <t>深圳市深汕特别合作区小漠镇大澳镇沙埔心</t>
  </si>
  <si>
    <t>深圳市深汕特别合作区土地资产运营管理服务有限公司</t>
  </si>
  <si>
    <t>花生</t>
  </si>
  <si>
    <t>62309030028BK500001</t>
  </si>
  <si>
    <t>深圳市深汕特别合作区赤石镇、小漠镇、鹅埠镇、鮜门镇</t>
  </si>
  <si>
    <t>62309030028SA500002</t>
  </si>
  <si>
    <t>深圳市深汕特别合作区赤石镇大安村何兴围</t>
  </si>
  <si>
    <t>62309030028YA500001</t>
  </si>
  <si>
    <t>深圳市深汕特别合作区小漠镇东旺村</t>
  </si>
  <si>
    <t>623090300282A500001</t>
  </si>
  <si>
    <t>茎菜（红薯）</t>
  </si>
  <si>
    <t>中国人寿财产保险股份有限公司深圳市分公司</t>
  </si>
  <si>
    <t>深圳市深汕特别合作区（海丰县）鹅埠镇水美村</t>
  </si>
  <si>
    <t>鹅埠镇水美村民委员会</t>
  </si>
  <si>
    <t>66311100012023440398000002</t>
  </si>
  <si>
    <t>深圳市深汕合作区赤石镇赤石村与新联村</t>
  </si>
  <si>
    <t>66313110992023440312000001</t>
  </si>
  <si>
    <t>茎菜（番薯）</t>
  </si>
  <si>
    <t>66311100012023440312000001</t>
  </si>
  <si>
    <t>深圳市龙岗区宝龙街道基本农田23-2茅湖基地</t>
  </si>
  <si>
    <t>深圳市琳珠园林有限公司</t>
  </si>
  <si>
    <t>ASHZ66387223Q050012L</t>
  </si>
  <si>
    <t>2023/10/09</t>
  </si>
  <si>
    <t>2024/03/31</t>
  </si>
  <si>
    <t>ASHZ66385823Q050000Z</t>
  </si>
  <si>
    <t>ASHZ66368623Q050004H</t>
  </si>
  <si>
    <t>深圳市龙岗区平湖街道白坭坑社区源兴农场</t>
  </si>
  <si>
    <t>深圳市源兴果品股份有限公司</t>
  </si>
  <si>
    <t>ASHZ06787223Q050004D</t>
  </si>
  <si>
    <t>2023/10/12</t>
  </si>
  <si>
    <t>深圳市深汕合作区赤石镇冰深村冰塘埔</t>
  </si>
  <si>
    <t>广东双全农牧有限公司</t>
  </si>
  <si>
    <t>ASHZ66348623Q050001C</t>
  </si>
  <si>
    <t>2023/10/14</t>
  </si>
  <si>
    <t>2024/10/13</t>
  </si>
  <si>
    <t>ASHZ66394923Q050001C</t>
  </si>
  <si>
    <t>深圳市坪山区龙田街道花古坪及马峦街道图斑整改地块</t>
  </si>
  <si>
    <t>ASHZ66387223Q050013T</t>
  </si>
  <si>
    <t>2023/10/19</t>
  </si>
  <si>
    <t>2024/10/18</t>
  </si>
  <si>
    <t>ASHZ66385823Q050001C</t>
  </si>
  <si>
    <t>ASHZ66153B23Q050001A</t>
  </si>
  <si>
    <t>草莓</t>
  </si>
  <si>
    <t>2023/10/25</t>
  </si>
  <si>
    <t>2024/10/24</t>
  </si>
  <si>
    <t>ASHZ66187223Q050021P</t>
  </si>
  <si>
    <t>2023/12/27</t>
  </si>
  <si>
    <t>2024/07/31</t>
  </si>
  <si>
    <t>深圳市光明区马田街道石围社区石头山基地、热带园B区种植基地（将石路和根玉路交汇处）</t>
  </si>
  <si>
    <t>深圳市热带园农业新技术有限公司</t>
  </si>
  <si>
    <t>ASHZ66387223Q050015U</t>
  </si>
  <si>
    <t>2023/11/01</t>
  </si>
  <si>
    <t>2024/04/30</t>
  </si>
  <si>
    <t>ASHZ66353B23Q050021N</t>
  </si>
  <si>
    <t>2023/11/05</t>
  </si>
  <si>
    <t>2024/11/04</t>
  </si>
  <si>
    <t>深圳市光明区楼村一号路以南，光侨路以东地块</t>
  </si>
  <si>
    <t>深圳鑫果科技农业发展有限公司</t>
  </si>
  <si>
    <t>ASHZ10187223Q050005U</t>
  </si>
  <si>
    <t>2023/11/03</t>
  </si>
  <si>
    <t>2024/11/02</t>
  </si>
  <si>
    <t>深圳市观澜办事处桂花社区桂花菜场</t>
  </si>
  <si>
    <t>深圳市田地蔬菜基地发展有限公司</t>
  </si>
  <si>
    <t>ASHZ66187223Q050012T</t>
  </si>
  <si>
    <t>叶菜（空心菜、小白菜、葱、上海青、红薯叶、菜心等）</t>
  </si>
  <si>
    <t>2023/11/09</t>
  </si>
  <si>
    <t>2024/11/08</t>
  </si>
  <si>
    <t>深圳市福城办事处大水坑社区章阁菜场</t>
  </si>
  <si>
    <t>ASHZ66187223Q050013X</t>
  </si>
  <si>
    <t>深圳市观澜办事处牛湖社区牛湖南菜场</t>
  </si>
  <si>
    <t>ASHZ66187223Q050011C</t>
  </si>
  <si>
    <t>ASHZ66387223Q050016B</t>
  </si>
  <si>
    <t>2023/11/10</t>
  </si>
  <si>
    <t>ASHZ66353B23Q050022E</t>
  </si>
  <si>
    <t>2024/11/09</t>
  </si>
  <si>
    <t>ASHZ66368623Q050005T</t>
  </si>
  <si>
    <t>深圳市光明区新湖街道羌下社区种植基地03-7D及03-7E地块</t>
  </si>
  <si>
    <t>ASHZ66387223Q050024T</t>
  </si>
  <si>
    <t>2023/12/30</t>
  </si>
  <si>
    <t>2024/12/29</t>
  </si>
  <si>
    <t>深圳市光明区马田街道马山头社区05-2、05-5、05-5-b、05-8、05-9地块</t>
  </si>
  <si>
    <t>深圳市新阳光农业教育发展有限公司</t>
  </si>
  <si>
    <t>ASHZ66387223Q050017J</t>
  </si>
  <si>
    <t>2023/11/11</t>
  </si>
  <si>
    <t>ASHZ66353B23Q050023J</t>
  </si>
  <si>
    <t>2024/11/10</t>
  </si>
  <si>
    <t>深圳市龙岗区横岗街道六约社区牛始埔南蛇坑29-2地块</t>
  </si>
  <si>
    <t>深圳市艺花园绿化有限公司</t>
  </si>
  <si>
    <t>ASHZ66387223Q050014N</t>
  </si>
  <si>
    <t>2023/11/13</t>
  </si>
  <si>
    <t>2024/11/12</t>
  </si>
  <si>
    <t>深圳市平湖街道白泥坑社区深圳市果菜贸易有限公司舜民菜场</t>
  </si>
  <si>
    <t>深圳市果菜贸易有限公司——深圳市舜民农业科技发展有限公司</t>
  </si>
  <si>
    <t>ASHZ66187223Q050014O</t>
  </si>
  <si>
    <t>深圳市坪山区龙田街道老坑社区五丰路1号201</t>
  </si>
  <si>
    <t>深圳市伍丰生态农业发展有限公司</t>
  </si>
  <si>
    <t>ASHZ66387223Q050018Q</t>
  </si>
  <si>
    <t>2023/11/16</t>
  </si>
  <si>
    <t>2024/11/15</t>
  </si>
  <si>
    <t>ASHZ66353B23Q050024B</t>
  </si>
  <si>
    <t>ASHZ66368623Q050006E</t>
  </si>
  <si>
    <t>深圳市龙华区福民社区深圳市果菜贸易有限公司福民菜场</t>
  </si>
  <si>
    <t>深圳市果菜贸易有限公司——凌大伟</t>
  </si>
  <si>
    <t>ASHZ66187223Q050017A</t>
  </si>
  <si>
    <t>2023/11/17</t>
  </si>
  <si>
    <t>2024/11/16</t>
  </si>
  <si>
    <t>广东省高州市荷花镇大村村京基智农养殖场</t>
  </si>
  <si>
    <t>深圳市京基智农时代股份有限公司</t>
  </si>
  <si>
    <t>能繁母猪</t>
  </si>
  <si>
    <t>ASHZHQU47323Q050000V</t>
  </si>
  <si>
    <t>2023/11/18</t>
  </si>
  <si>
    <t>2024/11/17</t>
  </si>
  <si>
    <t>深圳市龙华区章阁社区深圳市果菜贸易有限公司大水坑菜场</t>
  </si>
  <si>
    <t>深圳市果菜贸有限公司——许耀廷</t>
  </si>
  <si>
    <t>ASHZ66187223Q050016J</t>
  </si>
  <si>
    <t>2023/11/19</t>
  </si>
  <si>
    <t>2024/11/18</t>
  </si>
  <si>
    <t>深圳市坪山街道石井社区深圳市果菜贸易有限公司咸水湖菜场</t>
  </si>
  <si>
    <t>深圳市果菜贸有限公司——钟炳强</t>
  </si>
  <si>
    <t>ASHZ66187223Q050015F</t>
  </si>
  <si>
    <t>2023/11/23</t>
  </si>
  <si>
    <t>2024/11/22</t>
  </si>
  <si>
    <t>深圳市坪山区大工业片区及坪山菜场的24-6、24-8、24-13三个地块</t>
  </si>
  <si>
    <t>深圳市绿基实业有限公司</t>
  </si>
  <si>
    <t>ASHZ66387223Q050019K</t>
  </si>
  <si>
    <t>2023/11/30</t>
  </si>
  <si>
    <t>2024/11/29</t>
  </si>
  <si>
    <t>深圳市坪山区龙田街道大工业区市政走廊内A8地块中的24-13菜地，深圳市坪山区龙田街道大工业区片区基本农田的24-6菜地</t>
  </si>
  <si>
    <t>ASHZ66353B23Q050025S</t>
  </si>
  <si>
    <t>坪山碧岭片区黄竹坑菜地19-2地块、坪山区龙田街道花古坪水库片区22-1地块</t>
  </si>
  <si>
    <t>广东南国金冠农业科技有限公司</t>
  </si>
  <si>
    <t>ASHZ66387223Q050020V</t>
  </si>
  <si>
    <t>2023/12/01</t>
  </si>
  <si>
    <t>2024/11/30</t>
  </si>
  <si>
    <t>坪山龙田街道花古坪水库片区22-1地块</t>
  </si>
  <si>
    <t>ASHZ66353B23Q050026X</t>
  </si>
  <si>
    <t>龙岗区坪地街道年丰社区（21-3地块）</t>
  </si>
  <si>
    <t>蒋平平</t>
  </si>
  <si>
    <t>ASHZ66387223Q050021B</t>
  </si>
  <si>
    <t>2023/12/16</t>
  </si>
  <si>
    <t>2024/12/15</t>
  </si>
  <si>
    <t>ASHZ66353B23Q050027P</t>
  </si>
  <si>
    <t>深圳市龙岗区坪地街道年丰社区及四方埔社区
（21-4、21-5、21-6、21-7-1、21-7-2地块及深圳市龙岗区菜篮子工程建设办公室区征菜地）</t>
  </si>
  <si>
    <t>深圳市合兴农业有限公司</t>
  </si>
  <si>
    <t>ASHZ66387223Q050022U</t>
  </si>
  <si>
    <t>2023/12/21</t>
  </si>
  <si>
    <t>2024/12/20</t>
  </si>
  <si>
    <t>深圳市龙岗区坪地街道年丰社区及四方埔社区
（21-4、21-5、21-6、21-7-2地块）</t>
  </si>
  <si>
    <t>ASHZ66353B23Q050028G</t>
  </si>
  <si>
    <t>宝安区石岩街道办塘头社区深圳市果菜贸易有限公司塘头菜场</t>
  </si>
  <si>
    <t>深圳市果菜贸有限公司——张士奎</t>
  </si>
  <si>
    <t>ASHZ66187223Q050019I</t>
  </si>
  <si>
    <t>2023/12/23</t>
  </si>
  <si>
    <t>2024/12/22</t>
  </si>
  <si>
    <t>宝安区石岩街道办浪心社区深圳市果菜贸易有限公司浪心菜场</t>
  </si>
  <si>
    <t>ASHZ66187223Q050018R</t>
  </si>
  <si>
    <t>ASHZ66153B23Q050002V</t>
  </si>
  <si>
    <t>年橘</t>
  </si>
  <si>
    <t>深圳市深汕特别合作区海丰县赤石镇新里村里鱼埔</t>
  </si>
  <si>
    <t>ASHZ66187223Q050020U</t>
  </si>
  <si>
    <t>2023/12/26</t>
  </si>
  <si>
    <t>2024/12/25</t>
  </si>
  <si>
    <t>深圳市大鹏新区大鹏办事处王母社区25-1地块</t>
  </si>
  <si>
    <t>创世纪种业有限公司</t>
  </si>
  <si>
    <t>ASHZ66387223Q050023A</t>
  </si>
  <si>
    <t>广东省揭阳市普宁市麒麟镇南陇村</t>
  </si>
  <si>
    <t>深圳市俊隆果菜农业技术开发有限公司</t>
  </si>
  <si>
    <t>10590151400000987736</t>
  </si>
  <si>
    <t>果菜（冬瓜、豆角、丝瓜等）</t>
  </si>
  <si>
    <t>10590151400000989227</t>
  </si>
  <si>
    <t>叶菜（菜心、菠菜、鸡毛菜等）</t>
  </si>
  <si>
    <t>广东省深圳市南山区西丽街道麻勘社区居委会</t>
  </si>
  <si>
    <t>余杰</t>
  </si>
  <si>
    <t>10569011400001021081</t>
  </si>
  <si>
    <t>广东省深圳市南山区西丽街道白芒社区居委会</t>
  </si>
  <si>
    <t>深圳市南荔王果业中心</t>
  </si>
  <si>
    <t>10569011400001030677</t>
  </si>
  <si>
    <t>荔枝、龙眼等</t>
  </si>
  <si>
    <t>广东省深圳市宝安区福永街道凤凰社区居委会</t>
  </si>
  <si>
    <t>深圳市寰通农产品有限公司</t>
  </si>
  <si>
    <t>10569011400001042628</t>
  </si>
  <si>
    <t>10569011400001039889</t>
  </si>
  <si>
    <t>广东省深圳市宝安区松岗街道燕川社区居委会</t>
  </si>
  <si>
    <t>10569011400001040191</t>
  </si>
  <si>
    <t>广东省深圳市宝安区福永街道怀德社区居委会</t>
  </si>
  <si>
    <t>潘志超</t>
  </si>
  <si>
    <t>10569011400001047437</t>
  </si>
  <si>
    <t>广东省深圳市光明区公明街道玉律社区</t>
  </si>
  <si>
    <t>望家欢农产品集团有限公司</t>
  </si>
  <si>
    <t>6202714A720230000003</t>
  </si>
  <si>
    <t>广东省清远市阳山县黎埠镇大龙村</t>
  </si>
  <si>
    <t>6202714A720230000004</t>
  </si>
  <si>
    <t>深圳市深汕特别合作区赤石镇大安村</t>
  </si>
  <si>
    <t>赤石镇大安村村民委员会</t>
  </si>
  <si>
    <t>62309030028YA500002</t>
  </si>
  <si>
    <t>62309030028SA500003</t>
  </si>
  <si>
    <t>深圳市深汕特别合作区鹅埠镇西湖村</t>
  </si>
  <si>
    <t>鹅埠镇西湖村村民委员会</t>
  </si>
  <si>
    <t>62309030028SA500004</t>
  </si>
  <si>
    <t>深圳市深汕特别合作区鹅埠镇西南村</t>
  </si>
  <si>
    <t>鹅埠镇西南村村民委员会</t>
  </si>
  <si>
    <t>62309030028SA500005</t>
  </si>
  <si>
    <t>深圳市深汕特别合作区鹅埠镇蛟湖村</t>
  </si>
  <si>
    <t>吴木坤</t>
  </si>
  <si>
    <t>62309030028SA500006</t>
  </si>
  <si>
    <t>深圳市深汕特别合作区鹅埠镇下北村</t>
  </si>
  <si>
    <t>鹅埠镇下北村村民委员会</t>
  </si>
  <si>
    <t>62309030028SA500007</t>
  </si>
  <si>
    <t xml:space="preserve"> 深圳市龙岗区宝龙街道同心社区浪背村菜场5号</t>
  </si>
  <si>
    <t>深圳市同乐农业科技有限公司</t>
  </si>
  <si>
    <t>623096600282A500001</t>
  </si>
  <si>
    <t>62309660028C5500002</t>
  </si>
  <si>
    <t>深圳市龙岗区宝龙街道同心社区新布村菜场30号/深圳市龙岗区坪地街道坪西社区高桥</t>
  </si>
  <si>
    <t>深圳市京联华灌溉设备有限公司</t>
  </si>
  <si>
    <t>623096600282A500002</t>
  </si>
  <si>
    <t>广东省惠州市惠城区水口街道三联村</t>
  </si>
  <si>
    <t>深圳市双晖农业科技有限公司</t>
  </si>
  <si>
    <t>623096600282A500003</t>
  </si>
  <si>
    <t>广东省深圳市光明新区新湖街道新羌社区北岗菜场北15号03-6地块</t>
  </si>
  <si>
    <t>62309660028C5500003</t>
  </si>
  <si>
    <t>62309660028YA500001</t>
  </si>
  <si>
    <t>623096600282A500005</t>
  </si>
  <si>
    <t>623096600282A500006</t>
  </si>
  <si>
    <t>623096600282A500004</t>
  </si>
  <si>
    <t>果菜（南瓜、番茄）</t>
  </si>
  <si>
    <t>深圳市深汕合作区赤石镇</t>
  </si>
  <si>
    <t>62311100012023440312000002</t>
  </si>
  <si>
    <t>深圳市深汕合作区鹅埠镇、小漠镇</t>
  </si>
  <si>
    <t>66311100032023440312000006</t>
  </si>
  <si>
    <t>深圳市深汕合作区赤石镇、鹅埠镇</t>
  </si>
  <si>
    <t xml:space="preserve">66313110992023440312000006
</t>
  </si>
  <si>
    <t>叶菜（油菜）</t>
  </si>
  <si>
    <t>深圳市深汕合作区赤石镇、鹅埠镇、小漠镇</t>
  </si>
  <si>
    <t>66313110992023440312000007</t>
  </si>
</sst>
</file>

<file path=xl/styles.xml><?xml version="1.0" encoding="utf-8"?>
<styleSheet xmlns="http://schemas.openxmlformats.org/spreadsheetml/2006/main">
  <numFmts count="8">
    <numFmt numFmtId="176" formatCode="yyyy/m/d;@"/>
    <numFmt numFmtId="177" formatCode="0.0%"/>
    <numFmt numFmtId="178" formatCode="0_ "/>
    <numFmt numFmtId="179"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b/>
      <sz val="11"/>
      <color theme="1"/>
      <name val="宋体"/>
      <charset val="134"/>
    </font>
    <font>
      <sz val="11"/>
      <color theme="1"/>
      <name val="黑体"/>
      <charset val="134"/>
    </font>
    <font>
      <sz val="9"/>
      <color theme="1"/>
      <name val="宋体"/>
      <charset val="134"/>
    </font>
    <font>
      <sz val="11"/>
      <color theme="1"/>
      <name val="宋体"/>
      <charset val="134"/>
    </font>
    <font>
      <b/>
      <sz val="14"/>
      <color theme="1"/>
      <name val="宋体"/>
      <charset val="134"/>
    </font>
    <font>
      <sz val="9"/>
      <name val="宋体"/>
      <charset val="134"/>
    </font>
    <font>
      <sz val="16"/>
      <color theme="1"/>
      <name val="方正小标宋简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u/>
      <sz val="11"/>
      <color rgb="FF0000FF"/>
      <name val="宋体"/>
      <charset val="0"/>
      <scheme val="minor"/>
    </font>
    <font>
      <sz val="11"/>
      <color rgb="FF9C6500"/>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9" fillId="2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4" borderId="10" applyNumberFormat="false" applyAlignment="false" applyProtection="false">
      <alignment vertical="center"/>
    </xf>
    <xf numFmtId="0" fontId="25" fillId="0" borderId="6" applyNumberFormat="false" applyFill="false" applyAlignment="false" applyProtection="false">
      <alignment vertical="center"/>
    </xf>
    <xf numFmtId="0" fontId="26" fillId="26" borderId="12" applyNumberFormat="false" applyAlignment="false" applyProtection="false">
      <alignment vertical="center"/>
    </xf>
    <xf numFmtId="0" fontId="15" fillId="0" borderId="0" applyNumberFormat="false" applyFill="false" applyBorder="false" applyAlignment="false" applyProtection="false">
      <alignment vertical="center"/>
    </xf>
    <xf numFmtId="0" fontId="18" fillId="23" borderId="9" applyNumberFormat="false" applyAlignment="false" applyProtection="false">
      <alignment vertical="center"/>
    </xf>
    <xf numFmtId="0" fontId="8" fillId="3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3" fillId="23" borderId="12" applyNumberFormat="false" applyAlignment="false" applyProtection="false">
      <alignment vertical="center"/>
    </xf>
    <xf numFmtId="0" fontId="9"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0" fillId="10" borderId="8" applyNumberFormat="false" applyFont="false" applyAlignment="false" applyProtection="false">
      <alignment vertical="center"/>
    </xf>
    <xf numFmtId="0" fontId="24"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0" fontId="8"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9" fillId="8"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6" fillId="20"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56">
    <xf numFmtId="0" fontId="0" fillId="0" borderId="0" xfId="0"/>
    <xf numFmtId="0" fontId="1"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vertical="center"/>
    </xf>
    <xf numFmtId="0" fontId="4" fillId="0" borderId="0" xfId="0" applyFont="true" applyFill="true" applyAlignment="true">
      <alignment vertical="center"/>
    </xf>
    <xf numFmtId="43" fontId="4" fillId="0" borderId="0" xfId="32" applyFont="true" applyFill="true" applyAlignment="true">
      <alignment vertical="center"/>
    </xf>
    <xf numFmtId="0" fontId="5"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2" fillId="0" borderId="3" xfId="0" applyFont="true" applyFill="true" applyBorder="true" applyAlignment="true">
      <alignment horizontal="center" vertical="center"/>
    </xf>
    <xf numFmtId="0" fontId="2" fillId="0" borderId="4"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2" xfId="0" applyFont="true" applyFill="true" applyBorder="true" applyAlignment="true">
      <alignment vertical="center" wrapText="true" shrinkToFit="true"/>
    </xf>
    <xf numFmtId="0" fontId="3" fillId="0" borderId="5"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2" fillId="0" borderId="3"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shrinkToFit="true"/>
    </xf>
    <xf numFmtId="0" fontId="3" fillId="0" borderId="3" xfId="0" applyNumberFormat="true" applyFont="true" applyFill="true" applyBorder="true" applyAlignment="true">
      <alignment horizontal="center" vertical="center" wrapText="true" shrinkToFit="true"/>
    </xf>
    <xf numFmtId="0" fontId="6"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shrinkToFit="true"/>
    </xf>
    <xf numFmtId="179" fontId="2" fillId="0" borderId="3" xfId="0" applyNumberFormat="true" applyFont="true" applyFill="true" applyBorder="true" applyAlignment="true">
      <alignment horizontal="center" vertical="center"/>
    </xf>
    <xf numFmtId="178" fontId="3" fillId="0" borderId="2" xfId="32" applyNumberFormat="true" applyFont="true" applyFill="true" applyBorder="true" applyAlignment="true">
      <alignment horizontal="center" vertical="center" shrinkToFit="true"/>
    </xf>
    <xf numFmtId="43" fontId="3" fillId="0" borderId="2" xfId="32" applyFont="true" applyFill="true" applyBorder="true" applyAlignment="true">
      <alignment vertical="center" shrinkToFit="true"/>
    </xf>
    <xf numFmtId="9" fontId="3" fillId="0" borderId="2" xfId="0" applyNumberFormat="true" applyFont="true" applyFill="true" applyBorder="true" applyAlignment="true">
      <alignment horizontal="center" vertical="center" shrinkToFit="true"/>
    </xf>
    <xf numFmtId="177" fontId="3" fillId="0" borderId="2" xfId="0" applyNumberFormat="true" applyFont="true" applyFill="true" applyBorder="true" applyAlignment="true">
      <alignment horizontal="center" vertical="center" shrinkToFit="true"/>
    </xf>
    <xf numFmtId="14" fontId="3" fillId="0" borderId="2" xfId="0" applyNumberFormat="true" applyFont="true" applyFill="true" applyBorder="true" applyAlignment="true">
      <alignment horizontal="center" vertical="center" wrapText="true" shrinkToFit="true"/>
    </xf>
    <xf numFmtId="43" fontId="2" fillId="0" borderId="2" xfId="32" applyFont="true" applyFill="true" applyBorder="true" applyAlignment="true">
      <alignment horizontal="center" vertical="center" wrapText="true"/>
    </xf>
    <xf numFmtId="179" fontId="2" fillId="0" borderId="3" xfId="0" applyNumberFormat="true" applyFont="true" applyFill="true" applyBorder="true" applyAlignment="true">
      <alignment horizontal="right" vertical="center"/>
    </xf>
    <xf numFmtId="43" fontId="3" fillId="0" borderId="2" xfId="32" applyFont="true" applyFill="true" applyBorder="true" applyAlignment="true">
      <alignment horizontal="center" vertical="center" shrinkToFit="true"/>
    </xf>
    <xf numFmtId="43" fontId="3" fillId="0" borderId="2" xfId="32" applyNumberFormat="true" applyFont="true" applyFill="true" applyBorder="true" applyAlignment="true">
      <alignment vertical="center"/>
    </xf>
    <xf numFmtId="0" fontId="6" fillId="0" borderId="2" xfId="0" applyFont="true" applyFill="true" applyBorder="true" applyAlignment="true">
      <alignment horizontal="center" vertical="center"/>
    </xf>
    <xf numFmtId="0" fontId="3" fillId="0" borderId="2" xfId="0" applyNumberFormat="true" applyFont="true" applyFill="true" applyBorder="true" applyAlignment="true">
      <alignment horizontal="center" vertical="center" shrinkToFit="true"/>
    </xf>
    <xf numFmtId="0" fontId="6" fillId="0" borderId="2" xfId="0" applyNumberFormat="true" applyFont="true" applyFill="true" applyBorder="true" applyAlignment="true">
      <alignment horizontal="center" vertical="center" wrapText="true"/>
    </xf>
    <xf numFmtId="179" fontId="3" fillId="0" borderId="2" xfId="32" applyNumberFormat="true" applyFont="true" applyFill="true" applyBorder="true" applyAlignment="true">
      <alignment vertical="center"/>
    </xf>
    <xf numFmtId="0" fontId="0" fillId="0" borderId="0" xfId="0" applyFill="true"/>
    <xf numFmtId="0" fontId="3" fillId="0" borderId="2" xfId="0" applyFont="true" applyFill="true" applyBorder="true" applyAlignment="true">
      <alignment horizontal="center" vertical="center"/>
    </xf>
    <xf numFmtId="0" fontId="3" fillId="0" borderId="2" xfId="0" applyNumberFormat="true" applyFont="true" applyFill="true" applyBorder="true" applyAlignment="true">
      <alignment vertical="center" wrapText="true" shrinkToFit="true"/>
    </xf>
    <xf numFmtId="176" fontId="3" fillId="0" borderId="2" xfId="0" applyNumberFormat="true" applyFont="true" applyFill="true" applyBorder="true" applyAlignment="true">
      <alignment horizontal="center" vertical="center" wrapText="true" shrinkToFit="true"/>
    </xf>
    <xf numFmtId="0" fontId="3" fillId="0" borderId="3" xfId="0" applyFont="true" applyFill="true" applyBorder="true" applyAlignment="true">
      <alignment vertical="center" wrapText="true" shrinkToFit="true"/>
    </xf>
    <xf numFmtId="0" fontId="6" fillId="0" borderId="1"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shrinkToFit="true"/>
    </xf>
    <xf numFmtId="178" fontId="6" fillId="0" borderId="2" xfId="0" applyNumberFormat="true" applyFont="true" applyFill="true" applyBorder="true" applyAlignment="true">
      <alignment horizontal="center" vertical="center" wrapText="true"/>
    </xf>
    <xf numFmtId="177" fontId="3" fillId="0" borderId="2" xfId="35" applyNumberFormat="true" applyFont="true" applyFill="true" applyBorder="true" applyAlignment="true">
      <alignment horizontal="center" vertical="center" shrinkToFit="true"/>
    </xf>
    <xf numFmtId="10" fontId="3" fillId="0" borderId="2" xfId="0" applyNumberFormat="true" applyFont="true" applyFill="true" applyBorder="true" applyAlignment="true">
      <alignment horizontal="center" vertical="center" shrinkToFit="true"/>
    </xf>
    <xf numFmtId="43" fontId="3" fillId="0" borderId="2" xfId="32" applyNumberFormat="true" applyFont="true" applyFill="true" applyBorder="true" applyAlignment="true">
      <alignment vertical="center" shrinkToFit="true"/>
    </xf>
    <xf numFmtId="43" fontId="3" fillId="0" borderId="2" xfId="0" applyNumberFormat="true" applyFont="true" applyFill="true" applyBorder="true" applyAlignment="true">
      <alignment horizontal="center" vertical="center" shrinkToFit="true"/>
    </xf>
    <xf numFmtId="43" fontId="4" fillId="0" borderId="0" xfId="32" applyFont="true" applyAlignment="true">
      <alignment vertical="center"/>
    </xf>
    <xf numFmtId="43" fontId="2" fillId="0" borderId="2" xfId="32" applyFont="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shrinkToFit="true"/>
    </xf>
    <xf numFmtId="0" fontId="6" fillId="0" borderId="3" xfId="0" applyFont="true" applyFill="true" applyBorder="true" applyAlignment="true">
      <alignment horizontal="center" vertical="center" wrapText="true"/>
    </xf>
    <xf numFmtId="0" fontId="4" fillId="0" borderId="0" xfId="0" applyFont="true" applyFill="true" applyAlignment="true">
      <alignment horizontal="left" vertical="center"/>
    </xf>
    <xf numFmtId="0" fontId="7" fillId="0" borderId="0" xfId="0" applyFont="true" applyFill="true" applyAlignment="true">
      <alignment horizontal="center" vertical="center"/>
    </xf>
    <xf numFmtId="179" fontId="2" fillId="0" borderId="3" xfId="0" applyNumberFormat="true" applyFont="true" applyFill="true" applyBorder="true" applyAlignment="true">
      <alignment vertical="center"/>
    </xf>
    <xf numFmtId="0" fontId="3" fillId="0" borderId="2" xfId="0" applyFont="true" applyFill="true" applyBorder="true" applyAlignment="true" quotePrefix="true">
      <alignment vertical="center" wrapText="true" shrinkToFit="true"/>
    </xf>
    <xf numFmtId="0" fontId="3" fillId="0" borderId="3" xfId="0" applyFont="true" applyFill="true" applyBorder="true" applyAlignment="true" quotePrefix="true">
      <alignment vertical="center" wrapText="true" shrinkToFi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1"/>
  <sheetViews>
    <sheetView tabSelected="1" workbookViewId="0">
      <selection activeCell="A2" sqref="A2:X2"/>
    </sheetView>
  </sheetViews>
  <sheetFormatPr defaultColWidth="8.89166666666667" defaultRowHeight="14.25"/>
  <cols>
    <col min="1" max="1" width="5.33333333333333" customWidth="true"/>
    <col min="16" max="16" width="17.6666666666667" customWidth="true"/>
    <col min="24" max="24" width="16.6666666666667" customWidth="true"/>
  </cols>
  <sheetData>
    <row r="1" customFormat="true" ht="21" customHeight="true" spans="1:2">
      <c r="A1" s="53" t="s">
        <v>0</v>
      </c>
      <c r="B1" s="53"/>
    </row>
    <row r="2" ht="27" customHeight="true" spans="1:24">
      <c r="A2" s="54" t="s">
        <v>1</v>
      </c>
      <c r="B2" s="54"/>
      <c r="C2" s="54"/>
      <c r="D2" s="54"/>
      <c r="E2" s="54"/>
      <c r="F2" s="54"/>
      <c r="G2" s="54"/>
      <c r="H2" s="54"/>
      <c r="I2" s="54"/>
      <c r="J2" s="54"/>
      <c r="K2" s="54"/>
      <c r="L2" s="54"/>
      <c r="M2" s="54"/>
      <c r="N2" s="54"/>
      <c r="O2" s="54"/>
      <c r="P2" s="54"/>
      <c r="Q2" s="54"/>
      <c r="R2" s="54"/>
      <c r="S2" s="54"/>
      <c r="T2" s="54"/>
      <c r="U2" s="54"/>
      <c r="V2" s="54"/>
      <c r="W2" s="54"/>
      <c r="X2" s="54"/>
    </row>
    <row r="3" spans="1:24">
      <c r="A3" s="4"/>
      <c r="B3" s="4"/>
      <c r="C3" s="4"/>
      <c r="D3" s="4"/>
      <c r="E3" s="4"/>
      <c r="F3" s="4"/>
      <c r="G3" s="4"/>
      <c r="H3" s="4"/>
      <c r="I3" s="4"/>
      <c r="J3" s="4"/>
      <c r="K3" s="4"/>
      <c r="L3" s="4"/>
      <c r="M3" s="49"/>
      <c r="N3" s="49"/>
      <c r="O3" s="4"/>
      <c r="P3" s="4"/>
      <c r="Q3" s="4"/>
      <c r="R3" s="4"/>
      <c r="S3" s="4"/>
      <c r="T3" s="4"/>
      <c r="U3" s="4"/>
      <c r="V3" s="49"/>
      <c r="W3" s="49"/>
      <c r="X3" s="49"/>
    </row>
    <row r="4" ht="18" spans="1:24">
      <c r="A4" s="6" t="s">
        <v>2</v>
      </c>
      <c r="B4" s="6"/>
      <c r="C4" s="6"/>
      <c r="D4" s="6"/>
      <c r="E4" s="6"/>
      <c r="F4" s="6"/>
      <c r="G4" s="6"/>
      <c r="H4" s="6"/>
      <c r="I4" s="6"/>
      <c r="J4" s="6"/>
      <c r="K4" s="6"/>
      <c r="L4" s="6"/>
      <c r="M4" s="6"/>
      <c r="N4" s="6"/>
      <c r="O4" s="6"/>
      <c r="P4" s="6"/>
      <c r="Q4" s="6"/>
      <c r="R4" s="6"/>
      <c r="S4" s="6"/>
      <c r="T4" s="6"/>
      <c r="U4" s="6"/>
      <c r="V4" s="6"/>
      <c r="W4" s="6"/>
      <c r="X4" s="6"/>
    </row>
    <row r="5" ht="28.5" spans="1:24">
      <c r="A5" s="7" t="s">
        <v>3</v>
      </c>
      <c r="B5" s="8" t="s">
        <v>4</v>
      </c>
      <c r="C5" s="9" t="s">
        <v>5</v>
      </c>
      <c r="D5" s="9" t="s">
        <v>6</v>
      </c>
      <c r="E5" s="15" t="s">
        <v>7</v>
      </c>
      <c r="F5" s="15" t="s">
        <v>8</v>
      </c>
      <c r="G5" s="16" t="s">
        <v>9</v>
      </c>
      <c r="H5" s="16" t="s">
        <v>10</v>
      </c>
      <c r="I5" s="16" t="s">
        <v>11</v>
      </c>
      <c r="J5" s="16" t="s">
        <v>12</v>
      </c>
      <c r="K5" s="16" t="s">
        <v>13</v>
      </c>
      <c r="L5" s="16" t="s">
        <v>14</v>
      </c>
      <c r="M5" s="16" t="s">
        <v>15</v>
      </c>
      <c r="N5" s="16" t="s">
        <v>16</v>
      </c>
      <c r="O5" s="16" t="s">
        <v>17</v>
      </c>
      <c r="P5" s="16" t="s">
        <v>18</v>
      </c>
      <c r="Q5" s="16" t="s">
        <v>19</v>
      </c>
      <c r="R5" s="16" t="s">
        <v>20</v>
      </c>
      <c r="S5" s="16" t="s">
        <v>21</v>
      </c>
      <c r="T5" s="16" t="s">
        <v>22</v>
      </c>
      <c r="U5" s="16" t="s">
        <v>23</v>
      </c>
      <c r="V5" s="50" t="s">
        <v>24</v>
      </c>
      <c r="W5" s="50" t="s">
        <v>25</v>
      </c>
      <c r="X5" s="50" t="s">
        <v>26</v>
      </c>
    </row>
    <row r="6" spans="1:24">
      <c r="A6" s="10"/>
      <c r="B6" s="9">
        <v>1</v>
      </c>
      <c r="C6" s="9">
        <v>2</v>
      </c>
      <c r="D6" s="9">
        <v>3</v>
      </c>
      <c r="E6" s="9">
        <v>4</v>
      </c>
      <c r="F6" s="9">
        <v>5</v>
      </c>
      <c r="G6" s="9">
        <v>6</v>
      </c>
      <c r="H6" s="9">
        <v>7</v>
      </c>
      <c r="I6" s="9">
        <v>8</v>
      </c>
      <c r="J6" s="9">
        <v>9</v>
      </c>
      <c r="K6" s="9">
        <v>10</v>
      </c>
      <c r="L6" s="9">
        <v>11</v>
      </c>
      <c r="M6" s="9">
        <v>12</v>
      </c>
      <c r="N6" s="9">
        <v>13</v>
      </c>
      <c r="O6" s="9">
        <v>14</v>
      </c>
      <c r="P6" s="9">
        <v>15</v>
      </c>
      <c r="Q6" s="9">
        <v>16</v>
      </c>
      <c r="R6" s="9">
        <v>17</v>
      </c>
      <c r="S6" s="9">
        <v>18</v>
      </c>
      <c r="T6" s="9">
        <v>19</v>
      </c>
      <c r="U6" s="9">
        <v>20</v>
      </c>
      <c r="V6" s="9">
        <v>21</v>
      </c>
      <c r="W6" s="9">
        <v>22</v>
      </c>
      <c r="X6" s="9">
        <v>23</v>
      </c>
    </row>
    <row r="7" spans="1:24">
      <c r="A7" s="10"/>
      <c r="B7" s="9" t="s">
        <v>27</v>
      </c>
      <c r="C7" s="9"/>
      <c r="D7" s="9"/>
      <c r="E7" s="9"/>
      <c r="F7" s="9"/>
      <c r="G7" s="9"/>
      <c r="H7" s="9"/>
      <c r="I7" s="9"/>
      <c r="J7" s="9"/>
      <c r="K7" s="9"/>
      <c r="L7" s="9"/>
      <c r="M7" s="9"/>
      <c r="N7" s="9"/>
      <c r="O7" s="9"/>
      <c r="P7" s="55">
        <f>SUM(P8:P21)</f>
        <v>3686778</v>
      </c>
      <c r="Q7" s="9"/>
      <c r="R7" s="9"/>
      <c r="S7" s="9"/>
      <c r="T7" s="9"/>
      <c r="U7" s="21"/>
      <c r="V7" s="9"/>
      <c r="W7" s="9"/>
      <c r="X7" s="28">
        <f>SUM(X8:X21)</f>
        <v>2769932.4</v>
      </c>
    </row>
    <row r="8" ht="48" spans="1:24">
      <c r="A8" s="36">
        <v>1</v>
      </c>
      <c r="B8" s="39" t="s">
        <v>2</v>
      </c>
      <c r="C8" s="39" t="s">
        <v>28</v>
      </c>
      <c r="D8" s="39" t="s">
        <v>29</v>
      </c>
      <c r="E8" s="39" t="s">
        <v>30</v>
      </c>
      <c r="F8" s="39" t="s">
        <v>31</v>
      </c>
      <c r="G8" s="18" t="s">
        <v>32</v>
      </c>
      <c r="H8" s="43" t="s">
        <v>33</v>
      </c>
      <c r="I8" s="39" t="s">
        <v>34</v>
      </c>
      <c r="J8" s="19" t="s">
        <v>35</v>
      </c>
      <c r="K8" s="20" t="s">
        <v>36</v>
      </c>
      <c r="L8" s="19">
        <v>442.9</v>
      </c>
      <c r="M8" s="22">
        <v>2000</v>
      </c>
      <c r="N8" s="23">
        <f t="shared" ref="N8:N21" si="0">L8*M8</f>
        <v>885800</v>
      </c>
      <c r="O8" s="24">
        <v>0.06</v>
      </c>
      <c r="P8" s="23">
        <f t="shared" ref="P8:P21" si="1">N8*O8</f>
        <v>53148</v>
      </c>
      <c r="Q8" s="26">
        <v>45115</v>
      </c>
      <c r="R8" s="26">
        <v>45480</v>
      </c>
      <c r="S8" s="24">
        <v>0.8</v>
      </c>
      <c r="T8" s="24">
        <v>0.2</v>
      </c>
      <c r="U8" s="29">
        <f t="shared" ref="U8:U21" si="2">P8*T8</f>
        <v>10629.6</v>
      </c>
      <c r="V8" s="48">
        <v>10629.6</v>
      </c>
      <c r="W8" s="23">
        <f t="shared" ref="W8:W21" si="3">U8-V8</f>
        <v>0</v>
      </c>
      <c r="X8" s="23">
        <f t="shared" ref="X8:X21" si="4">P8*S8</f>
        <v>42518.4</v>
      </c>
    </row>
    <row r="9" ht="48" spans="1:24">
      <c r="A9" s="36">
        <v>2</v>
      </c>
      <c r="B9" s="39" t="s">
        <v>2</v>
      </c>
      <c r="C9" s="39" t="s">
        <v>28</v>
      </c>
      <c r="D9" s="39" t="s">
        <v>29</v>
      </c>
      <c r="E9" s="39" t="s">
        <v>30</v>
      </c>
      <c r="F9" s="39" t="s">
        <v>31</v>
      </c>
      <c r="G9" s="18" t="s">
        <v>32</v>
      </c>
      <c r="H9" s="43" t="s">
        <v>37</v>
      </c>
      <c r="I9" s="39" t="s">
        <v>38</v>
      </c>
      <c r="J9" s="32" t="s">
        <v>37</v>
      </c>
      <c r="K9" s="20" t="s">
        <v>36</v>
      </c>
      <c r="L9" s="19">
        <v>200</v>
      </c>
      <c r="M9" s="22">
        <v>1000</v>
      </c>
      <c r="N9" s="23">
        <f t="shared" si="0"/>
        <v>200000</v>
      </c>
      <c r="O9" s="24">
        <v>0.04</v>
      </c>
      <c r="P9" s="23">
        <f t="shared" si="1"/>
        <v>8000</v>
      </c>
      <c r="Q9" s="26">
        <v>45115</v>
      </c>
      <c r="R9" s="26">
        <v>45237</v>
      </c>
      <c r="S9" s="24">
        <v>0.8</v>
      </c>
      <c r="T9" s="24">
        <v>0.2</v>
      </c>
      <c r="U9" s="29">
        <f t="shared" si="2"/>
        <v>1600</v>
      </c>
      <c r="V9" s="48">
        <v>1600</v>
      </c>
      <c r="W9" s="23">
        <f t="shared" si="3"/>
        <v>0</v>
      </c>
      <c r="X9" s="23">
        <f t="shared" si="4"/>
        <v>6400</v>
      </c>
    </row>
    <row r="10" ht="48" spans="1:24">
      <c r="A10" s="36">
        <v>3</v>
      </c>
      <c r="B10" s="39" t="s">
        <v>2</v>
      </c>
      <c r="C10" s="39" t="s">
        <v>28</v>
      </c>
      <c r="D10" s="39" t="s">
        <v>39</v>
      </c>
      <c r="E10" s="39" t="s">
        <v>40</v>
      </c>
      <c r="F10" s="39" t="s">
        <v>31</v>
      </c>
      <c r="G10" s="18" t="s">
        <v>41</v>
      </c>
      <c r="H10" s="43" t="s">
        <v>42</v>
      </c>
      <c r="I10" s="39" t="s">
        <v>43</v>
      </c>
      <c r="J10" s="32" t="s">
        <v>42</v>
      </c>
      <c r="K10" s="20" t="s">
        <v>44</v>
      </c>
      <c r="L10" s="19">
        <v>14200</v>
      </c>
      <c r="M10" s="22">
        <v>500</v>
      </c>
      <c r="N10" s="23">
        <f t="shared" si="0"/>
        <v>7100000</v>
      </c>
      <c r="O10" s="24">
        <v>0.06</v>
      </c>
      <c r="P10" s="23">
        <f t="shared" si="1"/>
        <v>426000</v>
      </c>
      <c r="Q10" s="26">
        <v>45115</v>
      </c>
      <c r="R10" s="26">
        <v>45206</v>
      </c>
      <c r="S10" s="24">
        <v>0.75</v>
      </c>
      <c r="T10" s="24">
        <v>0.25</v>
      </c>
      <c r="U10" s="29">
        <f t="shared" si="2"/>
        <v>106500</v>
      </c>
      <c r="V10" s="48">
        <v>106500</v>
      </c>
      <c r="W10" s="23">
        <f t="shared" si="3"/>
        <v>0</v>
      </c>
      <c r="X10" s="23">
        <f t="shared" si="4"/>
        <v>319500</v>
      </c>
    </row>
    <row r="11" ht="48" spans="1:24">
      <c r="A11" s="36">
        <v>4</v>
      </c>
      <c r="B11" s="39" t="s">
        <v>2</v>
      </c>
      <c r="C11" s="39" t="s">
        <v>28</v>
      </c>
      <c r="D11" s="39" t="s">
        <v>45</v>
      </c>
      <c r="E11" s="39" t="s">
        <v>46</v>
      </c>
      <c r="F11" s="39" t="s">
        <v>31</v>
      </c>
      <c r="G11" s="18" t="s">
        <v>41</v>
      </c>
      <c r="H11" s="43" t="s">
        <v>42</v>
      </c>
      <c r="I11" s="39" t="s">
        <v>47</v>
      </c>
      <c r="J11" s="32" t="s">
        <v>42</v>
      </c>
      <c r="K11" s="20" t="s">
        <v>44</v>
      </c>
      <c r="L11" s="19">
        <v>2000</v>
      </c>
      <c r="M11" s="22">
        <v>500</v>
      </c>
      <c r="N11" s="23">
        <f t="shared" si="0"/>
        <v>1000000</v>
      </c>
      <c r="O11" s="24">
        <v>0.06</v>
      </c>
      <c r="P11" s="23">
        <f t="shared" si="1"/>
        <v>60000</v>
      </c>
      <c r="Q11" s="26">
        <v>45128</v>
      </c>
      <c r="R11" s="26">
        <v>45219</v>
      </c>
      <c r="S11" s="24">
        <v>0.75</v>
      </c>
      <c r="T11" s="24">
        <v>0.25</v>
      </c>
      <c r="U11" s="29">
        <f t="shared" si="2"/>
        <v>15000</v>
      </c>
      <c r="V11" s="47">
        <v>15000</v>
      </c>
      <c r="W11" s="23">
        <f t="shared" si="3"/>
        <v>0</v>
      </c>
      <c r="X11" s="23">
        <f t="shared" si="4"/>
        <v>45000</v>
      </c>
    </row>
    <row r="12" ht="48" spans="1:24">
      <c r="A12" s="36">
        <v>5</v>
      </c>
      <c r="B12" s="39" t="s">
        <v>2</v>
      </c>
      <c r="C12" s="39" t="s">
        <v>28</v>
      </c>
      <c r="D12" s="39" t="s">
        <v>45</v>
      </c>
      <c r="E12" s="39" t="s">
        <v>46</v>
      </c>
      <c r="F12" s="39" t="s">
        <v>31</v>
      </c>
      <c r="G12" s="18" t="s">
        <v>41</v>
      </c>
      <c r="H12" s="43" t="s">
        <v>48</v>
      </c>
      <c r="I12" s="39" t="s">
        <v>49</v>
      </c>
      <c r="J12" s="32" t="s">
        <v>48</v>
      </c>
      <c r="K12" s="20" t="s">
        <v>44</v>
      </c>
      <c r="L12" s="19">
        <v>2000</v>
      </c>
      <c r="M12" s="22">
        <v>1400</v>
      </c>
      <c r="N12" s="23">
        <f t="shared" si="0"/>
        <v>2800000</v>
      </c>
      <c r="O12" s="24">
        <v>0.04</v>
      </c>
      <c r="P12" s="23">
        <f t="shared" si="1"/>
        <v>112000</v>
      </c>
      <c r="Q12" s="26">
        <v>45128</v>
      </c>
      <c r="R12" s="26">
        <v>45280</v>
      </c>
      <c r="S12" s="24">
        <v>0.75</v>
      </c>
      <c r="T12" s="24">
        <v>0.25</v>
      </c>
      <c r="U12" s="29">
        <f t="shared" si="2"/>
        <v>28000</v>
      </c>
      <c r="V12" s="48">
        <v>28000</v>
      </c>
      <c r="W12" s="23">
        <f t="shared" si="3"/>
        <v>0</v>
      </c>
      <c r="X12" s="23">
        <f t="shared" si="4"/>
        <v>84000</v>
      </c>
    </row>
    <row r="13" ht="48" spans="1:24">
      <c r="A13" s="36">
        <v>6</v>
      </c>
      <c r="B13" s="39" t="s">
        <v>2</v>
      </c>
      <c r="C13" s="39" t="s">
        <v>28</v>
      </c>
      <c r="D13" s="39" t="s">
        <v>50</v>
      </c>
      <c r="E13" s="39" t="s">
        <v>46</v>
      </c>
      <c r="F13" s="39" t="s">
        <v>31</v>
      </c>
      <c r="G13" s="18" t="s">
        <v>41</v>
      </c>
      <c r="H13" s="43" t="s">
        <v>42</v>
      </c>
      <c r="I13" s="39" t="s">
        <v>51</v>
      </c>
      <c r="J13" s="32" t="s">
        <v>42</v>
      </c>
      <c r="K13" s="20" t="s">
        <v>44</v>
      </c>
      <c r="L13" s="19">
        <v>1500</v>
      </c>
      <c r="M13" s="22">
        <v>500</v>
      </c>
      <c r="N13" s="23">
        <f t="shared" si="0"/>
        <v>750000</v>
      </c>
      <c r="O13" s="24">
        <v>0.06</v>
      </c>
      <c r="P13" s="23">
        <f t="shared" si="1"/>
        <v>45000</v>
      </c>
      <c r="Q13" s="26">
        <v>45168</v>
      </c>
      <c r="R13" s="26">
        <v>45259</v>
      </c>
      <c r="S13" s="24">
        <v>0.75</v>
      </c>
      <c r="T13" s="24">
        <v>0.25</v>
      </c>
      <c r="U13" s="29">
        <f t="shared" si="2"/>
        <v>11250</v>
      </c>
      <c r="V13" s="47">
        <v>11250</v>
      </c>
      <c r="W13" s="23">
        <f t="shared" si="3"/>
        <v>0</v>
      </c>
      <c r="X13" s="23">
        <f t="shared" si="4"/>
        <v>33750</v>
      </c>
    </row>
    <row r="14" ht="48" spans="1:24">
      <c r="A14" s="36">
        <v>7</v>
      </c>
      <c r="B14" s="39" t="s">
        <v>2</v>
      </c>
      <c r="C14" s="39" t="s">
        <v>28</v>
      </c>
      <c r="D14" s="39" t="s">
        <v>52</v>
      </c>
      <c r="E14" s="39" t="s">
        <v>53</v>
      </c>
      <c r="F14" s="39" t="s">
        <v>31</v>
      </c>
      <c r="G14" s="18" t="s">
        <v>41</v>
      </c>
      <c r="H14" s="43" t="s">
        <v>42</v>
      </c>
      <c r="I14" s="39" t="s">
        <v>54</v>
      </c>
      <c r="J14" s="32" t="s">
        <v>42</v>
      </c>
      <c r="K14" s="20" t="s">
        <v>44</v>
      </c>
      <c r="L14" s="19">
        <v>5000</v>
      </c>
      <c r="M14" s="22">
        <v>500</v>
      </c>
      <c r="N14" s="23">
        <f t="shared" si="0"/>
        <v>2500000</v>
      </c>
      <c r="O14" s="24">
        <v>0.06</v>
      </c>
      <c r="P14" s="23">
        <f t="shared" si="1"/>
        <v>150000</v>
      </c>
      <c r="Q14" s="26">
        <v>45131</v>
      </c>
      <c r="R14" s="26">
        <v>45222</v>
      </c>
      <c r="S14" s="24">
        <v>0.75</v>
      </c>
      <c r="T14" s="24">
        <v>0.25</v>
      </c>
      <c r="U14" s="29">
        <f t="shared" si="2"/>
        <v>37500</v>
      </c>
      <c r="V14" s="47">
        <v>37500</v>
      </c>
      <c r="W14" s="23">
        <f t="shared" si="3"/>
        <v>0</v>
      </c>
      <c r="X14" s="23">
        <f t="shared" si="4"/>
        <v>112500</v>
      </c>
    </row>
    <row r="15" ht="48" spans="1:24">
      <c r="A15" s="36">
        <v>8</v>
      </c>
      <c r="B15" s="39" t="s">
        <v>2</v>
      </c>
      <c r="C15" s="39" t="s">
        <v>28</v>
      </c>
      <c r="D15" s="39" t="s">
        <v>52</v>
      </c>
      <c r="E15" s="39" t="s">
        <v>53</v>
      </c>
      <c r="F15" s="39" t="s">
        <v>31</v>
      </c>
      <c r="G15" s="18" t="s">
        <v>41</v>
      </c>
      <c r="H15" s="43" t="s">
        <v>42</v>
      </c>
      <c r="I15" s="39" t="s">
        <v>55</v>
      </c>
      <c r="J15" s="32" t="s">
        <v>42</v>
      </c>
      <c r="K15" s="20" t="s">
        <v>44</v>
      </c>
      <c r="L15" s="19">
        <v>20000</v>
      </c>
      <c r="M15" s="22">
        <v>500</v>
      </c>
      <c r="N15" s="23">
        <f t="shared" si="0"/>
        <v>10000000</v>
      </c>
      <c r="O15" s="24">
        <v>0.06</v>
      </c>
      <c r="P15" s="23">
        <f t="shared" si="1"/>
        <v>600000</v>
      </c>
      <c r="Q15" s="26">
        <v>45153</v>
      </c>
      <c r="R15" s="26">
        <v>45244</v>
      </c>
      <c r="S15" s="24">
        <v>0.75</v>
      </c>
      <c r="T15" s="24">
        <v>0.25</v>
      </c>
      <c r="U15" s="29">
        <f t="shared" si="2"/>
        <v>150000</v>
      </c>
      <c r="V15" s="47">
        <v>150000</v>
      </c>
      <c r="W15" s="23">
        <f t="shared" si="3"/>
        <v>0</v>
      </c>
      <c r="X15" s="23">
        <f t="shared" si="4"/>
        <v>450000</v>
      </c>
    </row>
    <row r="16" ht="48" spans="1:24">
      <c r="A16" s="36">
        <v>9</v>
      </c>
      <c r="B16" s="39" t="s">
        <v>2</v>
      </c>
      <c r="C16" s="39" t="s">
        <v>28</v>
      </c>
      <c r="D16" s="39" t="s">
        <v>52</v>
      </c>
      <c r="E16" s="39" t="s">
        <v>53</v>
      </c>
      <c r="F16" s="39" t="s">
        <v>31</v>
      </c>
      <c r="G16" s="18" t="s">
        <v>41</v>
      </c>
      <c r="H16" s="43" t="s">
        <v>48</v>
      </c>
      <c r="I16" s="39" t="s">
        <v>56</v>
      </c>
      <c r="J16" s="32" t="s">
        <v>48</v>
      </c>
      <c r="K16" s="20" t="s">
        <v>44</v>
      </c>
      <c r="L16" s="19">
        <v>17800</v>
      </c>
      <c r="M16" s="22">
        <v>1400</v>
      </c>
      <c r="N16" s="23">
        <f t="shared" si="0"/>
        <v>24920000</v>
      </c>
      <c r="O16" s="24">
        <v>0.04</v>
      </c>
      <c r="P16" s="23">
        <f t="shared" si="1"/>
        <v>996800</v>
      </c>
      <c r="Q16" s="26">
        <v>45153</v>
      </c>
      <c r="R16" s="26">
        <v>45305</v>
      </c>
      <c r="S16" s="24">
        <v>0.75</v>
      </c>
      <c r="T16" s="24">
        <v>0.25</v>
      </c>
      <c r="U16" s="29">
        <f t="shared" si="2"/>
        <v>249200</v>
      </c>
      <c r="V16" s="23">
        <v>249200</v>
      </c>
      <c r="W16" s="23">
        <f t="shared" si="3"/>
        <v>0</v>
      </c>
      <c r="X16" s="23">
        <f t="shared" si="4"/>
        <v>747600</v>
      </c>
    </row>
    <row r="17" ht="48" spans="1:24">
      <c r="A17" s="36">
        <v>10</v>
      </c>
      <c r="B17" s="39" t="s">
        <v>2</v>
      </c>
      <c r="C17" s="39" t="s">
        <v>28</v>
      </c>
      <c r="D17" s="39" t="s">
        <v>57</v>
      </c>
      <c r="E17" s="39" t="s">
        <v>58</v>
      </c>
      <c r="F17" s="39" t="s">
        <v>31</v>
      </c>
      <c r="G17" s="18" t="s">
        <v>41</v>
      </c>
      <c r="H17" s="43" t="s">
        <v>42</v>
      </c>
      <c r="I17" s="39" t="s">
        <v>59</v>
      </c>
      <c r="J17" s="32" t="s">
        <v>42</v>
      </c>
      <c r="K17" s="20" t="s">
        <v>44</v>
      </c>
      <c r="L17" s="19">
        <v>10000</v>
      </c>
      <c r="M17" s="22">
        <v>500</v>
      </c>
      <c r="N17" s="23">
        <f t="shared" si="0"/>
        <v>5000000</v>
      </c>
      <c r="O17" s="24">
        <v>0.06</v>
      </c>
      <c r="P17" s="23">
        <f t="shared" si="1"/>
        <v>300000</v>
      </c>
      <c r="Q17" s="26">
        <v>45153</v>
      </c>
      <c r="R17" s="26">
        <v>45244</v>
      </c>
      <c r="S17" s="24">
        <v>0.75</v>
      </c>
      <c r="T17" s="24">
        <v>0.25</v>
      </c>
      <c r="U17" s="29">
        <f t="shared" si="2"/>
        <v>75000</v>
      </c>
      <c r="V17" s="23">
        <v>75000</v>
      </c>
      <c r="W17" s="23">
        <f t="shared" si="3"/>
        <v>0</v>
      </c>
      <c r="X17" s="23">
        <f t="shared" si="4"/>
        <v>225000</v>
      </c>
    </row>
    <row r="18" ht="48" spans="1:24">
      <c r="A18" s="36">
        <v>11</v>
      </c>
      <c r="B18" s="39" t="s">
        <v>2</v>
      </c>
      <c r="C18" s="39" t="s">
        <v>28</v>
      </c>
      <c r="D18" s="39" t="s">
        <v>60</v>
      </c>
      <c r="E18" s="39" t="s">
        <v>61</v>
      </c>
      <c r="F18" s="39" t="s">
        <v>31</v>
      </c>
      <c r="G18" s="18" t="s">
        <v>41</v>
      </c>
      <c r="H18" s="43" t="s">
        <v>42</v>
      </c>
      <c r="I18" s="39" t="s">
        <v>62</v>
      </c>
      <c r="J18" s="32" t="s">
        <v>42</v>
      </c>
      <c r="K18" s="20" t="s">
        <v>44</v>
      </c>
      <c r="L18" s="19">
        <v>20000</v>
      </c>
      <c r="M18" s="22">
        <v>500</v>
      </c>
      <c r="N18" s="23">
        <f t="shared" si="0"/>
        <v>10000000</v>
      </c>
      <c r="O18" s="24">
        <v>0.06</v>
      </c>
      <c r="P18" s="23">
        <f t="shared" si="1"/>
        <v>600000</v>
      </c>
      <c r="Q18" s="26">
        <v>45153</v>
      </c>
      <c r="R18" s="26">
        <v>45244</v>
      </c>
      <c r="S18" s="24">
        <v>0.75</v>
      </c>
      <c r="T18" s="24">
        <v>0.25</v>
      </c>
      <c r="U18" s="29">
        <f t="shared" si="2"/>
        <v>150000</v>
      </c>
      <c r="V18" s="47">
        <v>150000</v>
      </c>
      <c r="W18" s="23">
        <f t="shared" si="3"/>
        <v>0</v>
      </c>
      <c r="X18" s="23">
        <f t="shared" si="4"/>
        <v>450000</v>
      </c>
    </row>
    <row r="19" ht="48" spans="1:24">
      <c r="A19" s="36">
        <v>12</v>
      </c>
      <c r="B19" s="12" t="s">
        <v>2</v>
      </c>
      <c r="C19" s="12" t="s">
        <v>28</v>
      </c>
      <c r="D19" s="12" t="s">
        <v>63</v>
      </c>
      <c r="E19" s="12" t="s">
        <v>64</v>
      </c>
      <c r="F19" s="12" t="s">
        <v>31</v>
      </c>
      <c r="G19" s="18" t="s">
        <v>41</v>
      </c>
      <c r="H19" s="43" t="s">
        <v>42</v>
      </c>
      <c r="I19" s="12" t="s">
        <v>65</v>
      </c>
      <c r="J19" s="32" t="s">
        <v>42</v>
      </c>
      <c r="K19" s="20" t="s">
        <v>44</v>
      </c>
      <c r="L19" s="19">
        <v>10000</v>
      </c>
      <c r="M19" s="22">
        <v>500</v>
      </c>
      <c r="N19" s="23">
        <f t="shared" si="0"/>
        <v>5000000</v>
      </c>
      <c r="O19" s="24">
        <v>0.06</v>
      </c>
      <c r="P19" s="23">
        <f t="shared" si="1"/>
        <v>300000</v>
      </c>
      <c r="Q19" s="26">
        <v>45154</v>
      </c>
      <c r="R19" s="26">
        <v>45245</v>
      </c>
      <c r="S19" s="24">
        <v>0.75</v>
      </c>
      <c r="T19" s="24">
        <v>0.25</v>
      </c>
      <c r="U19" s="29">
        <f t="shared" si="2"/>
        <v>75000</v>
      </c>
      <c r="V19" s="47">
        <v>75000</v>
      </c>
      <c r="W19" s="23">
        <f t="shared" si="3"/>
        <v>0</v>
      </c>
      <c r="X19" s="23">
        <f t="shared" si="4"/>
        <v>225000</v>
      </c>
    </row>
    <row r="20" ht="60" spans="1:24">
      <c r="A20" s="36">
        <v>13</v>
      </c>
      <c r="B20" s="12" t="s">
        <v>2</v>
      </c>
      <c r="C20" s="12" t="s">
        <v>66</v>
      </c>
      <c r="D20" s="12" t="s">
        <v>67</v>
      </c>
      <c r="E20" s="12" t="s">
        <v>68</v>
      </c>
      <c r="F20" s="12" t="s">
        <v>69</v>
      </c>
      <c r="G20" s="18" t="s">
        <v>32</v>
      </c>
      <c r="H20" s="43" t="s">
        <v>37</v>
      </c>
      <c r="I20" s="12" t="s">
        <v>70</v>
      </c>
      <c r="J20" s="33" t="s">
        <v>37</v>
      </c>
      <c r="K20" s="20" t="s">
        <v>36</v>
      </c>
      <c r="L20" s="19">
        <v>822.1</v>
      </c>
      <c r="M20" s="22">
        <v>1000</v>
      </c>
      <c r="N20" s="23">
        <f t="shared" si="0"/>
        <v>822100</v>
      </c>
      <c r="O20" s="24">
        <v>0.04</v>
      </c>
      <c r="P20" s="23">
        <f t="shared" si="1"/>
        <v>32884</v>
      </c>
      <c r="Q20" s="26">
        <v>45171</v>
      </c>
      <c r="R20" s="26">
        <v>45260</v>
      </c>
      <c r="S20" s="24">
        <v>0.8</v>
      </c>
      <c r="T20" s="24">
        <v>0.2</v>
      </c>
      <c r="U20" s="29">
        <f t="shared" si="2"/>
        <v>6576.8</v>
      </c>
      <c r="V20" s="47">
        <v>6576.8</v>
      </c>
      <c r="W20" s="23">
        <f t="shared" si="3"/>
        <v>0</v>
      </c>
      <c r="X20" s="23">
        <f t="shared" si="4"/>
        <v>26307.2</v>
      </c>
    </row>
    <row r="21" ht="60" spans="1:24">
      <c r="A21" s="36">
        <v>14</v>
      </c>
      <c r="B21" s="12" t="s">
        <v>2</v>
      </c>
      <c r="C21" s="12" t="s">
        <v>66</v>
      </c>
      <c r="D21" s="12" t="s">
        <v>71</v>
      </c>
      <c r="E21" s="12" t="s">
        <v>72</v>
      </c>
      <c r="F21" s="12" t="s">
        <v>69</v>
      </c>
      <c r="G21" s="18" t="s">
        <v>32</v>
      </c>
      <c r="H21" s="43" t="s">
        <v>37</v>
      </c>
      <c r="I21" s="12" t="s">
        <v>73</v>
      </c>
      <c r="J21" s="32" t="s">
        <v>37</v>
      </c>
      <c r="K21" s="20" t="s">
        <v>36</v>
      </c>
      <c r="L21" s="19">
        <v>73.65</v>
      </c>
      <c r="M21" s="22">
        <v>1000</v>
      </c>
      <c r="N21" s="23">
        <f t="shared" si="0"/>
        <v>73650</v>
      </c>
      <c r="O21" s="24">
        <v>0.04</v>
      </c>
      <c r="P21" s="23">
        <f t="shared" si="1"/>
        <v>2946</v>
      </c>
      <c r="Q21" s="26">
        <v>45196</v>
      </c>
      <c r="R21" s="26">
        <v>45286</v>
      </c>
      <c r="S21" s="24">
        <v>0.8</v>
      </c>
      <c r="T21" s="24">
        <v>0.2</v>
      </c>
      <c r="U21" s="29">
        <f t="shared" si="2"/>
        <v>589.2</v>
      </c>
      <c r="V21" s="47">
        <v>589.2</v>
      </c>
      <c r="W21" s="23">
        <f t="shared" si="3"/>
        <v>0</v>
      </c>
      <c r="X21" s="23">
        <f t="shared" si="4"/>
        <v>2356.8</v>
      </c>
    </row>
  </sheetData>
  <mergeCells count="4">
    <mergeCell ref="A1:B1"/>
    <mergeCell ref="A2:X2"/>
    <mergeCell ref="A4:X4"/>
    <mergeCell ref="A5:A6"/>
  </mergeCells>
  <dataValidations count="3">
    <dataValidation type="list" allowBlank="1" showInputMessage="1" showErrorMessage="1" sqref="F8 F9 F10 F11:F21">
      <formula1>"菜篮子基地,农业龙头企业,市内其他主体"</formula1>
    </dataValidation>
    <dataValidation allowBlank="1" showInputMessage="1" showErrorMessage="1" sqref="D8 D9 D10 D11:D21"/>
    <dataValidation type="list" allowBlank="1" showInputMessage="1" showErrorMessage="1" sqref="C8 C9 C10 C11:C21">
      <formula1>"深圳市内（含深汕）,省内市外"</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X20"/>
  <sheetViews>
    <sheetView view="pageBreakPreview" zoomScaleNormal="100" zoomScaleSheetLayoutView="100" workbookViewId="0">
      <pane xSplit="10" ySplit="4" topLeftCell="K5" activePane="bottomRight" state="frozen"/>
      <selection/>
      <selection pane="topRight"/>
      <selection pane="bottomLeft"/>
      <selection pane="bottomRight" activeCell="P16" sqref="P16"/>
    </sheetView>
  </sheetViews>
  <sheetFormatPr defaultColWidth="9.45" defaultRowHeight="14.25"/>
  <cols>
    <col min="1" max="1" width="4.275" style="4" customWidth="true"/>
    <col min="2" max="2" width="16.9083333333333" style="4" customWidth="true"/>
    <col min="3" max="3" width="6.275" style="4" customWidth="true"/>
    <col min="4" max="4" width="21.3583333333333" style="4" customWidth="true"/>
    <col min="5" max="5" width="28.3583333333333" style="4" customWidth="true"/>
    <col min="6" max="6" width="8" style="4" customWidth="true"/>
    <col min="7" max="7" width="6.35833333333333" style="4" customWidth="true"/>
    <col min="8" max="8" width="7.64166666666667" style="4" customWidth="true"/>
    <col min="9" max="9" width="17.275" style="4" customWidth="true"/>
    <col min="10" max="10" width="9.45" style="4"/>
    <col min="11" max="11" width="4.18333333333333" style="4" customWidth="true"/>
    <col min="12" max="12" width="5.81666666666667" style="4" customWidth="true"/>
    <col min="13" max="13" width="8.90833333333333" style="5" customWidth="true"/>
    <col min="14" max="14" width="12.7166666666667" style="5" customWidth="true"/>
    <col min="15" max="15" width="5.275" style="4" customWidth="true"/>
    <col min="16" max="16" width="13.275" style="4" customWidth="true"/>
    <col min="17" max="17" width="10.275" style="4" customWidth="true"/>
    <col min="18" max="18" width="10.0916666666667" style="4" customWidth="true"/>
    <col min="19" max="20" width="6.725" style="4" customWidth="true"/>
    <col min="21" max="21" width="13.0916666666667" style="4" customWidth="true"/>
    <col min="22" max="22" width="12.3583333333333" style="5" customWidth="true"/>
    <col min="23" max="23" width="11.45" style="5" customWidth="true"/>
    <col min="24" max="24" width="14" style="5" customWidth="true"/>
    <col min="25" max="16384" width="9.45" style="4"/>
  </cols>
  <sheetData>
    <row r="2" s="1" customFormat="true" ht="29" customHeight="true" spans="1:24">
      <c r="A2" s="6" t="s">
        <v>226</v>
      </c>
      <c r="B2" s="6"/>
      <c r="C2" s="6"/>
      <c r="D2" s="6"/>
      <c r="E2" s="6"/>
      <c r="F2" s="6"/>
      <c r="G2" s="6"/>
      <c r="H2" s="6"/>
      <c r="I2" s="6"/>
      <c r="J2" s="6"/>
      <c r="K2" s="6"/>
      <c r="L2" s="6"/>
      <c r="M2" s="6"/>
      <c r="N2" s="6"/>
      <c r="O2" s="6"/>
      <c r="P2" s="6"/>
      <c r="Q2" s="6"/>
      <c r="R2" s="6"/>
      <c r="S2" s="6"/>
      <c r="T2" s="6"/>
      <c r="U2" s="6"/>
      <c r="V2" s="6"/>
      <c r="W2" s="6"/>
      <c r="X2" s="6"/>
    </row>
    <row r="3" s="2" customFormat="true" ht="55.5" customHeight="true"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27" t="s">
        <v>24</v>
      </c>
      <c r="W3" s="27" t="s">
        <v>25</v>
      </c>
      <c r="X3" s="27" t="s">
        <v>26</v>
      </c>
    </row>
    <row r="4" s="2" customFormat="true" ht="17.5" customHeight="true"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2" customFormat="true" ht="17.5" customHeight="true" spans="1:24">
      <c r="A5" s="10"/>
      <c r="B5" s="9" t="s">
        <v>27</v>
      </c>
      <c r="C5" s="9"/>
      <c r="D5" s="9"/>
      <c r="E5" s="9"/>
      <c r="F5" s="9"/>
      <c r="G5" s="9"/>
      <c r="H5" s="9"/>
      <c r="I5" s="9"/>
      <c r="J5" s="9"/>
      <c r="K5" s="9"/>
      <c r="L5" s="9"/>
      <c r="M5" s="9"/>
      <c r="N5" s="9"/>
      <c r="O5" s="9"/>
      <c r="P5" s="21">
        <f>SUM(P6:P20)</f>
        <v>1673584.8</v>
      </c>
      <c r="Q5" s="9"/>
      <c r="R5" s="9"/>
      <c r="S5" s="9"/>
      <c r="T5" s="9"/>
      <c r="U5" s="9"/>
      <c r="V5" s="9"/>
      <c r="W5" s="9"/>
      <c r="X5" s="28">
        <f>SUM(X6:X20)</f>
        <v>1338867.84</v>
      </c>
    </row>
    <row r="6" s="2" customFormat="true" ht="36" spans="1:24">
      <c r="A6" s="31">
        <v>1</v>
      </c>
      <c r="B6" s="12" t="s">
        <v>226</v>
      </c>
      <c r="C6" s="12" t="s">
        <v>66</v>
      </c>
      <c r="D6" s="12" t="s">
        <v>426</v>
      </c>
      <c r="E6" s="12" t="s">
        <v>427</v>
      </c>
      <c r="F6" s="12" t="s">
        <v>69</v>
      </c>
      <c r="G6" s="18" t="s">
        <v>32</v>
      </c>
      <c r="H6" s="17" t="s">
        <v>197</v>
      </c>
      <c r="I6" s="12" t="s">
        <v>428</v>
      </c>
      <c r="J6" s="17" t="s">
        <v>197</v>
      </c>
      <c r="K6" s="20" t="s">
        <v>36</v>
      </c>
      <c r="L6" s="19">
        <v>93</v>
      </c>
      <c r="M6" s="22">
        <v>1000</v>
      </c>
      <c r="N6" s="23">
        <f t="shared" ref="N6:N20" si="0">L6*M6</f>
        <v>93000</v>
      </c>
      <c r="O6" s="25">
        <v>0.048</v>
      </c>
      <c r="P6" s="23">
        <f t="shared" ref="P6:P20" si="1">N6*O6</f>
        <v>4464</v>
      </c>
      <c r="Q6" s="26">
        <v>45201</v>
      </c>
      <c r="R6" s="26">
        <v>45261</v>
      </c>
      <c r="S6" s="24">
        <v>0.8</v>
      </c>
      <c r="T6" s="24">
        <v>0.2</v>
      </c>
      <c r="U6" s="29">
        <f t="shared" ref="U6:U20" si="2">P6*T6</f>
        <v>892.8</v>
      </c>
      <c r="V6" s="30">
        <v>892.8</v>
      </c>
      <c r="W6" s="23">
        <f t="shared" ref="W6:W20" si="3">U6-V6</f>
        <v>0</v>
      </c>
      <c r="X6" s="23">
        <f t="shared" ref="X6:X20" si="4">P6*S6</f>
        <v>3571.2</v>
      </c>
    </row>
    <row r="7" s="2" customFormat="true" ht="36" spans="1:24">
      <c r="A7" s="31"/>
      <c r="B7" s="12" t="s">
        <v>226</v>
      </c>
      <c r="C7" s="12" t="s">
        <v>66</v>
      </c>
      <c r="D7" s="12" t="s">
        <v>426</v>
      </c>
      <c r="E7" s="12" t="s">
        <v>427</v>
      </c>
      <c r="F7" s="12" t="s">
        <v>69</v>
      </c>
      <c r="G7" s="18" t="s">
        <v>32</v>
      </c>
      <c r="H7" s="19" t="s">
        <v>37</v>
      </c>
      <c r="I7" s="12" t="s">
        <v>429</v>
      </c>
      <c r="J7" s="32" t="s">
        <v>37</v>
      </c>
      <c r="K7" s="20" t="s">
        <v>36</v>
      </c>
      <c r="L7" s="19">
        <v>233</v>
      </c>
      <c r="M7" s="22">
        <v>1000</v>
      </c>
      <c r="N7" s="23">
        <f t="shared" si="0"/>
        <v>233000</v>
      </c>
      <c r="O7" s="24">
        <v>0.04</v>
      </c>
      <c r="P7" s="23">
        <f t="shared" si="1"/>
        <v>9320</v>
      </c>
      <c r="Q7" s="26">
        <v>45201</v>
      </c>
      <c r="R7" s="26">
        <v>45261</v>
      </c>
      <c r="S7" s="24">
        <v>0.8</v>
      </c>
      <c r="T7" s="24">
        <v>0.2</v>
      </c>
      <c r="U7" s="29">
        <f t="shared" si="2"/>
        <v>1864</v>
      </c>
      <c r="V7" s="30">
        <v>1864</v>
      </c>
      <c r="W7" s="23">
        <f t="shared" si="3"/>
        <v>0</v>
      </c>
      <c r="X7" s="23">
        <f t="shared" si="4"/>
        <v>7456</v>
      </c>
    </row>
    <row r="8" s="2" customFormat="true" ht="36" spans="1:24">
      <c r="A8" s="31">
        <v>2</v>
      </c>
      <c r="B8" s="12" t="s">
        <v>226</v>
      </c>
      <c r="C8" s="12" t="s">
        <v>66</v>
      </c>
      <c r="D8" s="12" t="s">
        <v>430</v>
      </c>
      <c r="E8" s="12" t="s">
        <v>431</v>
      </c>
      <c r="F8" s="12" t="s">
        <v>69</v>
      </c>
      <c r="G8" s="18" t="s">
        <v>32</v>
      </c>
      <c r="H8" s="19" t="s">
        <v>37</v>
      </c>
      <c r="I8" s="12" t="s">
        <v>432</v>
      </c>
      <c r="J8" s="32" t="s">
        <v>37</v>
      </c>
      <c r="K8" s="20" t="s">
        <v>36</v>
      </c>
      <c r="L8" s="19">
        <v>559.85</v>
      </c>
      <c r="M8" s="22">
        <v>1000</v>
      </c>
      <c r="N8" s="23">
        <f t="shared" si="0"/>
        <v>559850</v>
      </c>
      <c r="O8" s="24">
        <v>0.04</v>
      </c>
      <c r="P8" s="23">
        <f t="shared" si="1"/>
        <v>22394</v>
      </c>
      <c r="Q8" s="26">
        <v>45207</v>
      </c>
      <c r="R8" s="26">
        <v>45268</v>
      </c>
      <c r="S8" s="24">
        <v>0.8</v>
      </c>
      <c r="T8" s="24">
        <v>0.2</v>
      </c>
      <c r="U8" s="29">
        <f t="shared" si="2"/>
        <v>4478.8</v>
      </c>
      <c r="V8" s="34">
        <v>4478.8</v>
      </c>
      <c r="W8" s="23">
        <f t="shared" si="3"/>
        <v>0</v>
      </c>
      <c r="X8" s="23">
        <f t="shared" si="4"/>
        <v>17915.2</v>
      </c>
    </row>
    <row r="9" s="2" customFormat="true" ht="36" spans="1:24">
      <c r="A9" s="31">
        <v>3</v>
      </c>
      <c r="B9" s="12" t="s">
        <v>226</v>
      </c>
      <c r="C9" s="12" t="s">
        <v>66</v>
      </c>
      <c r="D9" s="12" t="s">
        <v>433</v>
      </c>
      <c r="E9" s="12" t="s">
        <v>434</v>
      </c>
      <c r="F9" s="12" t="s">
        <v>69</v>
      </c>
      <c r="G9" s="18" t="s">
        <v>32</v>
      </c>
      <c r="H9" s="17" t="s">
        <v>37</v>
      </c>
      <c r="I9" s="12" t="s">
        <v>435</v>
      </c>
      <c r="J9" s="17" t="s">
        <v>37</v>
      </c>
      <c r="K9" s="20" t="s">
        <v>36</v>
      </c>
      <c r="L9" s="19">
        <v>257</v>
      </c>
      <c r="M9" s="22">
        <v>1000</v>
      </c>
      <c r="N9" s="23">
        <f t="shared" si="0"/>
        <v>257000</v>
      </c>
      <c r="O9" s="24">
        <v>0.04</v>
      </c>
      <c r="P9" s="23">
        <f t="shared" si="1"/>
        <v>10280</v>
      </c>
      <c r="Q9" s="26">
        <v>45207</v>
      </c>
      <c r="R9" s="26">
        <v>45268</v>
      </c>
      <c r="S9" s="24">
        <v>0.8</v>
      </c>
      <c r="T9" s="24">
        <v>0.2</v>
      </c>
      <c r="U9" s="29">
        <f t="shared" si="2"/>
        <v>2056</v>
      </c>
      <c r="V9" s="34">
        <v>2056</v>
      </c>
      <c r="W9" s="23">
        <f t="shared" si="3"/>
        <v>0</v>
      </c>
      <c r="X9" s="23">
        <f t="shared" si="4"/>
        <v>8224</v>
      </c>
    </row>
    <row r="10" s="2" customFormat="true" ht="36" spans="1:24">
      <c r="A10" s="31">
        <v>4</v>
      </c>
      <c r="B10" s="12" t="s">
        <v>226</v>
      </c>
      <c r="C10" s="12" t="s">
        <v>66</v>
      </c>
      <c r="D10" s="12" t="s">
        <v>436</v>
      </c>
      <c r="E10" s="12" t="s">
        <v>437</v>
      </c>
      <c r="F10" s="12" t="s">
        <v>69</v>
      </c>
      <c r="G10" s="18" t="s">
        <v>32</v>
      </c>
      <c r="H10" s="17" t="s">
        <v>37</v>
      </c>
      <c r="I10" s="12" t="s">
        <v>438</v>
      </c>
      <c r="J10" s="17" t="s">
        <v>37</v>
      </c>
      <c r="K10" s="20" t="s">
        <v>36</v>
      </c>
      <c r="L10" s="19">
        <v>100</v>
      </c>
      <c r="M10" s="22">
        <v>1000</v>
      </c>
      <c r="N10" s="23">
        <f t="shared" si="0"/>
        <v>100000</v>
      </c>
      <c r="O10" s="24">
        <v>0.04</v>
      </c>
      <c r="P10" s="23">
        <f t="shared" si="1"/>
        <v>4000</v>
      </c>
      <c r="Q10" s="26">
        <v>45208</v>
      </c>
      <c r="R10" s="26">
        <v>45268</v>
      </c>
      <c r="S10" s="24">
        <v>0.8</v>
      </c>
      <c r="T10" s="24">
        <v>0.2</v>
      </c>
      <c r="U10" s="29">
        <f t="shared" si="2"/>
        <v>800</v>
      </c>
      <c r="V10" s="34">
        <v>800</v>
      </c>
      <c r="W10" s="23">
        <f t="shared" si="3"/>
        <v>0</v>
      </c>
      <c r="X10" s="23">
        <f t="shared" si="4"/>
        <v>3200</v>
      </c>
    </row>
    <row r="11" s="2" customFormat="true" ht="36" spans="1:24">
      <c r="A11" s="31">
        <v>5</v>
      </c>
      <c r="B11" s="12" t="s">
        <v>226</v>
      </c>
      <c r="C11" s="12" t="s">
        <v>66</v>
      </c>
      <c r="D11" s="12" t="s">
        <v>439</v>
      </c>
      <c r="E11" s="12" t="s">
        <v>440</v>
      </c>
      <c r="F11" s="12" t="s">
        <v>69</v>
      </c>
      <c r="G11" s="18" t="s">
        <v>32</v>
      </c>
      <c r="H11" s="17" t="s">
        <v>37</v>
      </c>
      <c r="I11" s="12" t="s">
        <v>441</v>
      </c>
      <c r="J11" s="17" t="s">
        <v>37</v>
      </c>
      <c r="K11" s="20" t="s">
        <v>36</v>
      </c>
      <c r="L11" s="19">
        <v>102.42</v>
      </c>
      <c r="M11" s="22">
        <v>1000</v>
      </c>
      <c r="N11" s="23">
        <f t="shared" si="0"/>
        <v>102420</v>
      </c>
      <c r="O11" s="24">
        <v>0.04</v>
      </c>
      <c r="P11" s="23">
        <f t="shared" si="1"/>
        <v>4096.8</v>
      </c>
      <c r="Q11" s="26">
        <v>45216</v>
      </c>
      <c r="R11" s="26">
        <v>45276</v>
      </c>
      <c r="S11" s="24">
        <v>0.8</v>
      </c>
      <c r="T11" s="24">
        <v>0.2</v>
      </c>
      <c r="U11" s="29">
        <f t="shared" si="2"/>
        <v>819.36</v>
      </c>
      <c r="V11" s="34">
        <v>819.36</v>
      </c>
      <c r="W11" s="23">
        <f t="shared" si="3"/>
        <v>0</v>
      </c>
      <c r="X11" s="23">
        <f t="shared" si="4"/>
        <v>3277.44</v>
      </c>
    </row>
    <row r="12" s="2" customFormat="true" ht="36" spans="1:24">
      <c r="A12" s="31">
        <v>6</v>
      </c>
      <c r="B12" s="12" t="s">
        <v>226</v>
      </c>
      <c r="C12" s="12" t="s">
        <v>66</v>
      </c>
      <c r="D12" s="12" t="s">
        <v>442</v>
      </c>
      <c r="E12" s="12" t="s">
        <v>443</v>
      </c>
      <c r="F12" s="12" t="s">
        <v>69</v>
      </c>
      <c r="G12" s="18" t="s">
        <v>32</v>
      </c>
      <c r="H12" s="17" t="s">
        <v>77</v>
      </c>
      <c r="I12" s="12" t="s">
        <v>444</v>
      </c>
      <c r="J12" s="17" t="s">
        <v>79</v>
      </c>
      <c r="K12" s="20" t="s">
        <v>36</v>
      </c>
      <c r="L12" s="19">
        <v>4570</v>
      </c>
      <c r="M12" s="22">
        <v>900</v>
      </c>
      <c r="N12" s="23">
        <f t="shared" si="0"/>
        <v>4113000</v>
      </c>
      <c r="O12" s="24">
        <v>0.1</v>
      </c>
      <c r="P12" s="23">
        <f t="shared" si="1"/>
        <v>411300</v>
      </c>
      <c r="Q12" s="26">
        <v>45231</v>
      </c>
      <c r="R12" s="26">
        <v>45596</v>
      </c>
      <c r="S12" s="24">
        <v>0.8</v>
      </c>
      <c r="T12" s="24">
        <v>0.2</v>
      </c>
      <c r="U12" s="29">
        <f t="shared" si="2"/>
        <v>82260</v>
      </c>
      <c r="V12" s="30">
        <v>82260</v>
      </c>
      <c r="W12" s="23">
        <f t="shared" si="3"/>
        <v>0</v>
      </c>
      <c r="X12" s="23">
        <f t="shared" si="4"/>
        <v>329040</v>
      </c>
    </row>
    <row r="13" s="2" customFormat="true" ht="36" spans="1:24">
      <c r="A13" s="31"/>
      <c r="B13" s="12" t="s">
        <v>226</v>
      </c>
      <c r="C13" s="12" t="s">
        <v>66</v>
      </c>
      <c r="D13" s="12" t="s">
        <v>442</v>
      </c>
      <c r="E13" s="12" t="s">
        <v>443</v>
      </c>
      <c r="F13" s="12" t="s">
        <v>69</v>
      </c>
      <c r="G13" s="18" t="s">
        <v>32</v>
      </c>
      <c r="H13" s="17" t="s">
        <v>113</v>
      </c>
      <c r="I13" s="12" t="s">
        <v>445</v>
      </c>
      <c r="J13" s="17" t="s">
        <v>276</v>
      </c>
      <c r="K13" s="20" t="s">
        <v>36</v>
      </c>
      <c r="L13" s="19">
        <v>60</v>
      </c>
      <c r="M13" s="22">
        <v>3000</v>
      </c>
      <c r="N13" s="23">
        <f t="shared" si="0"/>
        <v>180000</v>
      </c>
      <c r="O13" s="24">
        <v>0.1</v>
      </c>
      <c r="P13" s="23">
        <f t="shared" si="1"/>
        <v>18000</v>
      </c>
      <c r="Q13" s="26">
        <v>45231</v>
      </c>
      <c r="R13" s="26">
        <v>45596</v>
      </c>
      <c r="S13" s="24">
        <v>0.8</v>
      </c>
      <c r="T13" s="24">
        <v>0.2</v>
      </c>
      <c r="U13" s="29">
        <f t="shared" si="2"/>
        <v>3600</v>
      </c>
      <c r="V13" s="30">
        <v>3600</v>
      </c>
      <c r="W13" s="23">
        <f t="shared" si="3"/>
        <v>0</v>
      </c>
      <c r="X13" s="23">
        <f t="shared" si="4"/>
        <v>14400</v>
      </c>
    </row>
    <row r="14" s="2" customFormat="true" ht="36" spans="1:24">
      <c r="A14" s="31">
        <v>7</v>
      </c>
      <c r="B14" s="12" t="s">
        <v>226</v>
      </c>
      <c r="C14" s="12" t="s">
        <v>66</v>
      </c>
      <c r="D14" s="12" t="s">
        <v>446</v>
      </c>
      <c r="E14" s="12" t="s">
        <v>447</v>
      </c>
      <c r="F14" s="12" t="s">
        <v>69</v>
      </c>
      <c r="G14" s="18" t="s">
        <v>32</v>
      </c>
      <c r="H14" s="17" t="s">
        <v>77</v>
      </c>
      <c r="I14" s="12" t="s">
        <v>448</v>
      </c>
      <c r="J14" s="17" t="s">
        <v>79</v>
      </c>
      <c r="K14" s="20" t="s">
        <v>36</v>
      </c>
      <c r="L14" s="19">
        <v>1000</v>
      </c>
      <c r="M14" s="22">
        <v>900</v>
      </c>
      <c r="N14" s="23">
        <f t="shared" si="0"/>
        <v>900000</v>
      </c>
      <c r="O14" s="24">
        <v>0.1</v>
      </c>
      <c r="P14" s="23">
        <f t="shared" si="1"/>
        <v>90000</v>
      </c>
      <c r="Q14" s="26">
        <v>45242</v>
      </c>
      <c r="R14" s="26">
        <v>45607</v>
      </c>
      <c r="S14" s="24">
        <v>0.8</v>
      </c>
      <c r="T14" s="24">
        <v>0.2</v>
      </c>
      <c r="U14" s="29">
        <f t="shared" si="2"/>
        <v>18000</v>
      </c>
      <c r="V14" s="30">
        <v>18000</v>
      </c>
      <c r="W14" s="23">
        <f t="shared" si="3"/>
        <v>0</v>
      </c>
      <c r="X14" s="23">
        <f t="shared" si="4"/>
        <v>72000</v>
      </c>
    </row>
    <row r="15" s="2" customFormat="true" ht="24" spans="1:24">
      <c r="A15" s="31">
        <v>8</v>
      </c>
      <c r="B15" s="12" t="s">
        <v>226</v>
      </c>
      <c r="C15" s="12" t="s">
        <v>28</v>
      </c>
      <c r="D15" s="12" t="s">
        <v>449</v>
      </c>
      <c r="E15" s="12" t="s">
        <v>450</v>
      </c>
      <c r="F15" s="12" t="s">
        <v>98</v>
      </c>
      <c r="G15" s="18" t="s">
        <v>32</v>
      </c>
      <c r="H15" s="17" t="s">
        <v>77</v>
      </c>
      <c r="I15" s="12" t="s">
        <v>451</v>
      </c>
      <c r="J15" s="17" t="s">
        <v>79</v>
      </c>
      <c r="K15" s="20" t="s">
        <v>36</v>
      </c>
      <c r="L15" s="19">
        <v>5595</v>
      </c>
      <c r="M15" s="22">
        <v>900</v>
      </c>
      <c r="N15" s="23">
        <f t="shared" si="0"/>
        <v>5035500</v>
      </c>
      <c r="O15" s="24">
        <v>0.1</v>
      </c>
      <c r="P15" s="23">
        <f t="shared" si="1"/>
        <v>503550</v>
      </c>
      <c r="Q15" s="26">
        <v>45261</v>
      </c>
      <c r="R15" s="26">
        <v>45412</v>
      </c>
      <c r="S15" s="24">
        <v>0.8</v>
      </c>
      <c r="T15" s="24">
        <v>0.2</v>
      </c>
      <c r="U15" s="29">
        <f t="shared" si="2"/>
        <v>100710</v>
      </c>
      <c r="V15" s="30">
        <v>100710</v>
      </c>
      <c r="W15" s="23">
        <f t="shared" si="3"/>
        <v>0</v>
      </c>
      <c r="X15" s="23">
        <f t="shared" si="4"/>
        <v>402840</v>
      </c>
    </row>
    <row r="16" s="2" customFormat="true" ht="36" spans="1:24">
      <c r="A16" s="31"/>
      <c r="B16" s="12" t="s">
        <v>226</v>
      </c>
      <c r="C16" s="12" t="s">
        <v>66</v>
      </c>
      <c r="D16" s="12" t="s">
        <v>452</v>
      </c>
      <c r="E16" s="12" t="s">
        <v>450</v>
      </c>
      <c r="F16" s="12" t="s">
        <v>69</v>
      </c>
      <c r="G16" s="17" t="s">
        <v>32</v>
      </c>
      <c r="H16" s="17" t="s">
        <v>113</v>
      </c>
      <c r="I16" s="12" t="s">
        <v>453</v>
      </c>
      <c r="J16" s="17" t="s">
        <v>276</v>
      </c>
      <c r="K16" s="20" t="s">
        <v>36</v>
      </c>
      <c r="L16" s="33">
        <v>50</v>
      </c>
      <c r="M16" s="22">
        <v>3000</v>
      </c>
      <c r="N16" s="23">
        <f t="shared" si="0"/>
        <v>150000</v>
      </c>
      <c r="O16" s="24">
        <v>0.1</v>
      </c>
      <c r="P16" s="23">
        <f t="shared" si="1"/>
        <v>15000</v>
      </c>
      <c r="Q16" s="26">
        <v>45276</v>
      </c>
      <c r="R16" s="26">
        <v>45641</v>
      </c>
      <c r="S16" s="24">
        <v>0.8</v>
      </c>
      <c r="T16" s="24">
        <v>0.2</v>
      </c>
      <c r="U16" s="29">
        <f t="shared" si="2"/>
        <v>3000</v>
      </c>
      <c r="V16" s="34">
        <v>3000</v>
      </c>
      <c r="W16" s="23">
        <f t="shared" si="3"/>
        <v>0</v>
      </c>
      <c r="X16" s="23">
        <f t="shared" si="4"/>
        <v>12000</v>
      </c>
    </row>
    <row r="17" s="2" customFormat="true" ht="36" spans="1:24">
      <c r="A17" s="31"/>
      <c r="B17" s="12" t="s">
        <v>226</v>
      </c>
      <c r="C17" s="12" t="s">
        <v>66</v>
      </c>
      <c r="D17" s="12" t="s">
        <v>452</v>
      </c>
      <c r="E17" s="12" t="s">
        <v>450</v>
      </c>
      <c r="F17" s="12" t="s">
        <v>69</v>
      </c>
      <c r="G17" s="17" t="s">
        <v>32</v>
      </c>
      <c r="H17" s="17" t="s">
        <v>197</v>
      </c>
      <c r="I17" s="12" t="s">
        <v>454</v>
      </c>
      <c r="J17" s="17" t="s">
        <v>197</v>
      </c>
      <c r="K17" s="20" t="s">
        <v>36</v>
      </c>
      <c r="L17" s="33">
        <v>60</v>
      </c>
      <c r="M17" s="22">
        <v>1000</v>
      </c>
      <c r="N17" s="23">
        <f t="shared" si="0"/>
        <v>60000</v>
      </c>
      <c r="O17" s="25">
        <v>0.048</v>
      </c>
      <c r="P17" s="23">
        <f t="shared" si="1"/>
        <v>2880</v>
      </c>
      <c r="Q17" s="26">
        <v>45276</v>
      </c>
      <c r="R17" s="26">
        <v>45641</v>
      </c>
      <c r="S17" s="24">
        <v>0.8</v>
      </c>
      <c r="T17" s="24">
        <v>0.2</v>
      </c>
      <c r="U17" s="29">
        <f t="shared" si="2"/>
        <v>576</v>
      </c>
      <c r="V17" s="30">
        <v>576</v>
      </c>
      <c r="W17" s="23">
        <f t="shared" si="3"/>
        <v>0</v>
      </c>
      <c r="X17" s="23">
        <f t="shared" si="4"/>
        <v>2304</v>
      </c>
    </row>
    <row r="18" s="2" customFormat="true" ht="36" spans="1:24">
      <c r="A18" s="31"/>
      <c r="B18" s="12" t="s">
        <v>226</v>
      </c>
      <c r="C18" s="12" t="s">
        <v>66</v>
      </c>
      <c r="D18" s="12" t="s">
        <v>452</v>
      </c>
      <c r="E18" s="12" t="s">
        <v>450</v>
      </c>
      <c r="F18" s="12" t="s">
        <v>69</v>
      </c>
      <c r="G18" s="17" t="s">
        <v>32</v>
      </c>
      <c r="H18" s="17" t="s">
        <v>33</v>
      </c>
      <c r="I18" s="12" t="s">
        <v>455</v>
      </c>
      <c r="J18" s="17" t="s">
        <v>79</v>
      </c>
      <c r="K18" s="20" t="s">
        <v>36</v>
      </c>
      <c r="L18" s="33">
        <v>1450</v>
      </c>
      <c r="M18" s="22">
        <v>900</v>
      </c>
      <c r="N18" s="23">
        <f t="shared" si="0"/>
        <v>1305000</v>
      </c>
      <c r="O18" s="24">
        <v>0.06</v>
      </c>
      <c r="P18" s="23">
        <f t="shared" si="1"/>
        <v>78300</v>
      </c>
      <c r="Q18" s="26">
        <v>45276</v>
      </c>
      <c r="R18" s="26">
        <v>45641</v>
      </c>
      <c r="S18" s="24">
        <v>0.8</v>
      </c>
      <c r="T18" s="24">
        <v>0.2</v>
      </c>
      <c r="U18" s="29">
        <f t="shared" si="2"/>
        <v>15660</v>
      </c>
      <c r="V18" s="30">
        <v>15660</v>
      </c>
      <c r="W18" s="23">
        <f t="shared" si="3"/>
        <v>0</v>
      </c>
      <c r="X18" s="23">
        <f t="shared" si="4"/>
        <v>62640</v>
      </c>
    </row>
    <row r="19" s="2" customFormat="true" ht="36" spans="1:24">
      <c r="A19" s="31"/>
      <c r="B19" s="12" t="s">
        <v>226</v>
      </c>
      <c r="C19" s="12" t="s">
        <v>66</v>
      </c>
      <c r="D19" s="12" t="s">
        <v>452</v>
      </c>
      <c r="E19" s="12" t="s">
        <v>450</v>
      </c>
      <c r="F19" s="12" t="s">
        <v>69</v>
      </c>
      <c r="G19" s="17" t="s">
        <v>32</v>
      </c>
      <c r="H19" s="17" t="s">
        <v>77</v>
      </c>
      <c r="I19" s="12" t="s">
        <v>456</v>
      </c>
      <c r="J19" s="17" t="s">
        <v>79</v>
      </c>
      <c r="K19" s="20" t="s">
        <v>36</v>
      </c>
      <c r="L19" s="33">
        <v>3000</v>
      </c>
      <c r="M19" s="22">
        <v>900</v>
      </c>
      <c r="N19" s="23">
        <f t="shared" si="0"/>
        <v>2700000</v>
      </c>
      <c r="O19" s="24">
        <v>0.1</v>
      </c>
      <c r="P19" s="23">
        <f t="shared" si="1"/>
        <v>270000</v>
      </c>
      <c r="Q19" s="26">
        <v>45276</v>
      </c>
      <c r="R19" s="26">
        <v>45641</v>
      </c>
      <c r="S19" s="24">
        <v>0.8</v>
      </c>
      <c r="T19" s="24">
        <v>0.2</v>
      </c>
      <c r="U19" s="29">
        <f t="shared" si="2"/>
        <v>54000</v>
      </c>
      <c r="V19" s="30">
        <v>54000</v>
      </c>
      <c r="W19" s="23">
        <f t="shared" si="3"/>
        <v>0</v>
      </c>
      <c r="X19" s="23">
        <f t="shared" si="4"/>
        <v>216000</v>
      </c>
    </row>
    <row r="20" s="2" customFormat="true" ht="36" spans="1:24">
      <c r="A20" s="31"/>
      <c r="B20" s="12" t="s">
        <v>226</v>
      </c>
      <c r="C20" s="12" t="s">
        <v>66</v>
      </c>
      <c r="D20" s="12" t="s">
        <v>452</v>
      </c>
      <c r="E20" s="12" t="s">
        <v>450</v>
      </c>
      <c r="F20" s="12" t="s">
        <v>69</v>
      </c>
      <c r="G20" s="17" t="s">
        <v>32</v>
      </c>
      <c r="H20" s="17" t="s">
        <v>77</v>
      </c>
      <c r="I20" s="12" t="s">
        <v>457</v>
      </c>
      <c r="J20" s="17" t="s">
        <v>458</v>
      </c>
      <c r="K20" s="20" t="s">
        <v>36</v>
      </c>
      <c r="L20" s="33">
        <v>1150</v>
      </c>
      <c r="M20" s="22">
        <v>2000</v>
      </c>
      <c r="N20" s="23">
        <f t="shared" si="0"/>
        <v>2300000</v>
      </c>
      <c r="O20" s="24">
        <v>0.1</v>
      </c>
      <c r="P20" s="23">
        <f t="shared" si="1"/>
        <v>230000</v>
      </c>
      <c r="Q20" s="26">
        <v>45276</v>
      </c>
      <c r="R20" s="26">
        <v>45641</v>
      </c>
      <c r="S20" s="24">
        <v>0.8</v>
      </c>
      <c r="T20" s="24">
        <v>0.2</v>
      </c>
      <c r="U20" s="29">
        <f t="shared" si="2"/>
        <v>46000</v>
      </c>
      <c r="V20" s="30">
        <v>46000</v>
      </c>
      <c r="W20" s="23">
        <f t="shared" si="3"/>
        <v>0</v>
      </c>
      <c r="X20" s="23">
        <f t="shared" si="4"/>
        <v>184000</v>
      </c>
    </row>
  </sheetData>
  <autoFilter ref="A4:X20">
    <extLst/>
  </autoFilter>
  <mergeCells count="5">
    <mergeCell ref="A2:X2"/>
    <mergeCell ref="A3:A4"/>
    <mergeCell ref="A6:A7"/>
    <mergeCell ref="A12:A13"/>
    <mergeCell ref="A15:A20"/>
  </mergeCells>
  <dataValidations count="3">
    <dataValidation type="list" allowBlank="1" showInputMessage="1" showErrorMessage="1" sqref="F6 F7 F8 F9 F10 F11 F12 F13 F14 F15 F16 F17 F18 F19 F20">
      <formula1>"菜篮子基地,农业龙头企业,市内其他主体"</formula1>
    </dataValidation>
    <dataValidation allowBlank="1" sqref="D6 D7 D8 D10 D11 D12 D13"/>
    <dataValidation type="list" allowBlank="1" showInputMessage="1" showErrorMessage="1" sqref="C6 C7 C8 C11 C12 C13 C14 C15 C16 C17 C18 C19 C20 C9:C10">
      <formula1>"深圳市内（含深汕）,省内市外"</formula1>
    </dataValidation>
  </dataValidations>
  <pageMargins left="0.700694444444445" right="0.700694444444445" top="0.751388888888889" bottom="0.751388888888889" header="0.298611111111111" footer="0.298611111111111"/>
  <pageSetup paperSize="8" scale="55" firstPageNumber="12" orientation="landscape" useFirstPageNumber="true" horizontalDpi="600"/>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
  <sheetViews>
    <sheetView view="pageBreakPreview" zoomScaleNormal="100" zoomScaleSheetLayoutView="100" workbookViewId="0">
      <pane xSplit="10" ySplit="4" topLeftCell="K6" activePane="bottomRight" state="frozen"/>
      <selection/>
      <selection pane="topRight"/>
      <selection pane="bottomLeft"/>
      <selection pane="bottomRight" activeCell="E20" sqref="E20"/>
    </sheetView>
  </sheetViews>
  <sheetFormatPr defaultColWidth="9.45" defaultRowHeight="14.25"/>
  <cols>
    <col min="1" max="1" width="4.275" style="4" customWidth="true"/>
    <col min="2" max="2" width="16.9083333333333" style="4" customWidth="true"/>
    <col min="3" max="3" width="6.275" style="4" customWidth="true"/>
    <col min="4" max="4" width="21.3583333333333" style="4" customWidth="true"/>
    <col min="5" max="5" width="28.3583333333333" style="4" customWidth="true"/>
    <col min="6" max="6" width="8" style="4" customWidth="true"/>
    <col min="7" max="7" width="6.35833333333333" style="4" customWidth="true"/>
    <col min="8" max="8" width="7.64166666666667" style="4" customWidth="true"/>
    <col min="9" max="9" width="17.275" style="4" customWidth="true"/>
    <col min="10" max="10" width="9.45" style="4"/>
    <col min="11" max="11" width="4.18333333333333" style="4" customWidth="true"/>
    <col min="12" max="12" width="5.81666666666667" style="4" customWidth="true"/>
    <col min="13" max="13" width="8.90833333333333" style="5" customWidth="true"/>
    <col min="14" max="14" width="12.7166666666667" style="5" customWidth="true"/>
    <col min="15" max="15" width="5.275" style="4" customWidth="true"/>
    <col min="16" max="16" width="13.275" style="4" customWidth="true"/>
    <col min="17" max="17" width="10.275" style="4" customWidth="true"/>
    <col min="18" max="18" width="10.0916666666667" style="4" customWidth="true"/>
    <col min="19" max="20" width="6.725" style="4" customWidth="true"/>
    <col min="21" max="21" width="13.0916666666667" style="4" customWidth="true"/>
    <col min="22" max="22" width="12.3583333333333" style="5" customWidth="true"/>
    <col min="23" max="23" width="11.45" style="5" customWidth="true"/>
    <col min="24" max="24" width="14" style="5" customWidth="true"/>
    <col min="25" max="16384" width="9.45" style="4"/>
  </cols>
  <sheetData>
    <row r="1" customFormat="true"/>
    <row r="2" s="1" customFormat="true" ht="29" customHeight="true" spans="1:24">
      <c r="A2" s="6" t="s">
        <v>245</v>
      </c>
      <c r="B2" s="6"/>
      <c r="C2" s="6"/>
      <c r="D2" s="6"/>
      <c r="E2" s="6"/>
      <c r="F2" s="6"/>
      <c r="G2" s="6"/>
      <c r="H2" s="6"/>
      <c r="I2" s="6"/>
      <c r="J2" s="6"/>
      <c r="K2" s="6"/>
      <c r="L2" s="6"/>
      <c r="M2" s="6"/>
      <c r="N2" s="6"/>
      <c r="O2" s="6"/>
      <c r="P2" s="6"/>
      <c r="Q2" s="6"/>
      <c r="R2" s="6"/>
      <c r="S2" s="6"/>
      <c r="T2" s="6"/>
      <c r="U2" s="6"/>
      <c r="V2" s="6"/>
      <c r="W2" s="6"/>
      <c r="X2" s="6"/>
    </row>
    <row r="3" s="2" customFormat="true" ht="55.5" customHeight="true"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27" t="s">
        <v>24</v>
      </c>
      <c r="W3" s="27" t="s">
        <v>25</v>
      </c>
      <c r="X3" s="27" t="s">
        <v>26</v>
      </c>
    </row>
    <row r="4" s="2" customFormat="true" ht="17.5" customHeight="true"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2" customFormat="true" ht="17.5" customHeight="true" spans="1:24">
      <c r="A5" s="10"/>
      <c r="B5" s="9" t="s">
        <v>27</v>
      </c>
      <c r="C5" s="9"/>
      <c r="D5" s="9"/>
      <c r="E5" s="9"/>
      <c r="F5" s="9"/>
      <c r="G5" s="9"/>
      <c r="H5" s="9"/>
      <c r="I5" s="9"/>
      <c r="J5" s="9"/>
      <c r="K5" s="9"/>
      <c r="L5" s="9"/>
      <c r="M5" s="9"/>
      <c r="N5" s="9"/>
      <c r="O5" s="9"/>
      <c r="P5" s="21">
        <f>SUM(P6:P9)</f>
        <v>302856</v>
      </c>
      <c r="Q5" s="9"/>
      <c r="R5" s="9"/>
      <c r="S5" s="9"/>
      <c r="T5" s="9"/>
      <c r="U5" s="9"/>
      <c r="V5" s="9"/>
      <c r="W5" s="9"/>
      <c r="X5" s="28">
        <f>SUM(X6:X9)</f>
        <v>242284.8</v>
      </c>
    </row>
    <row r="6" s="3" customFormat="true" ht="36" spans="1:24">
      <c r="A6" s="11">
        <v>1</v>
      </c>
      <c r="B6" s="12" t="s">
        <v>245</v>
      </c>
      <c r="C6" s="12" t="s">
        <v>66</v>
      </c>
      <c r="D6" s="12" t="s">
        <v>459</v>
      </c>
      <c r="E6" s="12" t="s">
        <v>235</v>
      </c>
      <c r="F6" s="12" t="s">
        <v>69</v>
      </c>
      <c r="G6" s="17" t="s">
        <v>32</v>
      </c>
      <c r="H6" s="17" t="s">
        <v>37</v>
      </c>
      <c r="I6" s="56" t="s">
        <v>460</v>
      </c>
      <c r="J6" s="17" t="s">
        <v>37</v>
      </c>
      <c r="K6" s="20" t="s">
        <v>36</v>
      </c>
      <c r="L6" s="19">
        <v>450</v>
      </c>
      <c r="M6" s="22">
        <v>1000</v>
      </c>
      <c r="N6" s="23">
        <f t="shared" ref="N6:N9" si="0">L6*M6</f>
        <v>450000</v>
      </c>
      <c r="O6" s="24">
        <v>0.04</v>
      </c>
      <c r="P6" s="23">
        <f t="shared" ref="P6:P9" si="1">N6*O6</f>
        <v>18000</v>
      </c>
      <c r="Q6" s="26">
        <v>45209</v>
      </c>
      <c r="R6" s="26">
        <v>45269</v>
      </c>
      <c r="S6" s="24">
        <v>0.8</v>
      </c>
      <c r="T6" s="24">
        <v>0.2</v>
      </c>
      <c r="U6" s="29">
        <f t="shared" ref="U6:U9" si="2">P6*T6</f>
        <v>3600</v>
      </c>
      <c r="V6" s="30">
        <v>3600</v>
      </c>
      <c r="W6" s="23">
        <f t="shared" ref="W6:W9" si="3">U6-V6</f>
        <v>0</v>
      </c>
      <c r="X6" s="23">
        <f t="shared" ref="X6:X9" si="4">P6*S6</f>
        <v>14400</v>
      </c>
    </row>
    <row r="7" s="3" customFormat="true" ht="36" spans="1:24">
      <c r="A7" s="13"/>
      <c r="B7" s="12" t="s">
        <v>245</v>
      </c>
      <c r="C7" s="12" t="s">
        <v>66</v>
      </c>
      <c r="D7" s="12" t="s">
        <v>461</v>
      </c>
      <c r="E7" s="12" t="s">
        <v>235</v>
      </c>
      <c r="F7" s="12" t="s">
        <v>69</v>
      </c>
      <c r="G7" s="18" t="s">
        <v>32</v>
      </c>
      <c r="H7" s="17" t="s">
        <v>197</v>
      </c>
      <c r="I7" s="56" t="s">
        <v>462</v>
      </c>
      <c r="J7" s="17" t="s">
        <v>197</v>
      </c>
      <c r="K7" s="20" t="s">
        <v>36</v>
      </c>
      <c r="L7" s="19">
        <v>342</v>
      </c>
      <c r="M7" s="22">
        <v>1000</v>
      </c>
      <c r="N7" s="23">
        <f t="shared" si="0"/>
        <v>342000</v>
      </c>
      <c r="O7" s="25">
        <v>0.048</v>
      </c>
      <c r="P7" s="23">
        <f t="shared" si="1"/>
        <v>16416</v>
      </c>
      <c r="Q7" s="26">
        <v>45291</v>
      </c>
      <c r="R7" s="26">
        <v>45381</v>
      </c>
      <c r="S7" s="24">
        <v>0.8</v>
      </c>
      <c r="T7" s="24">
        <v>0.2</v>
      </c>
      <c r="U7" s="29">
        <f t="shared" si="2"/>
        <v>3283.2</v>
      </c>
      <c r="V7" s="30">
        <v>3283.2</v>
      </c>
      <c r="W7" s="23">
        <f t="shared" si="3"/>
        <v>0</v>
      </c>
      <c r="X7" s="23">
        <f t="shared" si="4"/>
        <v>13132.8</v>
      </c>
    </row>
    <row r="8" s="3" customFormat="true" ht="36" spans="1:24">
      <c r="A8" s="13"/>
      <c r="B8" s="12" t="s">
        <v>245</v>
      </c>
      <c r="C8" s="12" t="s">
        <v>66</v>
      </c>
      <c r="D8" s="12" t="s">
        <v>463</v>
      </c>
      <c r="E8" s="12" t="s">
        <v>235</v>
      </c>
      <c r="F8" s="12" t="s">
        <v>69</v>
      </c>
      <c r="G8" s="18" t="s">
        <v>32</v>
      </c>
      <c r="H8" s="19" t="s">
        <v>77</v>
      </c>
      <c r="I8" s="12" t="s">
        <v>464</v>
      </c>
      <c r="J8" s="17" t="s">
        <v>465</v>
      </c>
      <c r="K8" s="20" t="s">
        <v>36</v>
      </c>
      <c r="L8" s="19">
        <v>1426</v>
      </c>
      <c r="M8" s="22">
        <v>900</v>
      </c>
      <c r="N8" s="23">
        <f t="shared" si="0"/>
        <v>1283400</v>
      </c>
      <c r="O8" s="24">
        <v>0.1</v>
      </c>
      <c r="P8" s="23">
        <f t="shared" si="1"/>
        <v>128340</v>
      </c>
      <c r="Q8" s="26">
        <v>45291</v>
      </c>
      <c r="R8" s="26">
        <v>45381</v>
      </c>
      <c r="S8" s="24">
        <v>0.8</v>
      </c>
      <c r="T8" s="24">
        <v>0.2</v>
      </c>
      <c r="U8" s="29">
        <f t="shared" si="2"/>
        <v>25668</v>
      </c>
      <c r="V8" s="30">
        <v>25668</v>
      </c>
      <c r="W8" s="23">
        <f t="shared" si="3"/>
        <v>0</v>
      </c>
      <c r="X8" s="23">
        <f t="shared" si="4"/>
        <v>102672</v>
      </c>
    </row>
    <row r="9" s="3" customFormat="true" ht="36" spans="1:24">
      <c r="A9" s="14"/>
      <c r="B9" s="12" t="s">
        <v>245</v>
      </c>
      <c r="C9" s="12" t="s">
        <v>66</v>
      </c>
      <c r="D9" s="12" t="s">
        <v>466</v>
      </c>
      <c r="E9" s="12" t="s">
        <v>235</v>
      </c>
      <c r="F9" s="12" t="s">
        <v>69</v>
      </c>
      <c r="G9" s="18" t="s">
        <v>32</v>
      </c>
      <c r="H9" s="19" t="s">
        <v>77</v>
      </c>
      <c r="I9" s="56" t="s">
        <v>467</v>
      </c>
      <c r="J9" s="17" t="s">
        <v>251</v>
      </c>
      <c r="K9" s="20" t="s">
        <v>36</v>
      </c>
      <c r="L9" s="19">
        <v>934</v>
      </c>
      <c r="M9" s="22">
        <v>1500</v>
      </c>
      <c r="N9" s="23">
        <f t="shared" si="0"/>
        <v>1401000</v>
      </c>
      <c r="O9" s="24">
        <v>0.1</v>
      </c>
      <c r="P9" s="23">
        <f t="shared" si="1"/>
        <v>140100</v>
      </c>
      <c r="Q9" s="26">
        <v>45291</v>
      </c>
      <c r="R9" s="26">
        <v>45381</v>
      </c>
      <c r="S9" s="24">
        <v>0.8</v>
      </c>
      <c r="T9" s="24">
        <v>0.2</v>
      </c>
      <c r="U9" s="29">
        <f t="shared" si="2"/>
        <v>28020</v>
      </c>
      <c r="V9" s="30">
        <v>28020</v>
      </c>
      <c r="W9" s="23">
        <f t="shared" si="3"/>
        <v>0</v>
      </c>
      <c r="X9" s="23">
        <f t="shared" si="4"/>
        <v>112080</v>
      </c>
    </row>
  </sheetData>
  <autoFilter ref="A4:X9">
    <extLst/>
  </autoFilter>
  <mergeCells count="3">
    <mergeCell ref="A2:X2"/>
    <mergeCell ref="A3:A4"/>
    <mergeCell ref="A6:A9"/>
  </mergeCells>
  <dataValidations count="3">
    <dataValidation type="list" allowBlank="1" showInputMessage="1" showErrorMessage="1" sqref="F6 F7 F8 F9">
      <formula1>"菜篮子基地,农业龙头企业,市内其他主体"</formula1>
    </dataValidation>
    <dataValidation allowBlank="1" sqref="D6 D7 D8 D9"/>
    <dataValidation type="list" allowBlank="1" showInputMessage="1" showErrorMessage="1" sqref="C6 C7 C8 C9">
      <formula1>"深圳市内（含深汕）,省内市外"</formula1>
    </dataValidation>
  </dataValidations>
  <pageMargins left="0.700694444444445" right="0.700694444444445" top="0.751388888888889" bottom="0.751388888888889" header="0.298611111111111" footer="0.298611111111111"/>
  <pageSetup paperSize="8" scale="55" firstPageNumber="13" orientation="landscape" useFirstPageNumber="tru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7"/>
  <sheetViews>
    <sheetView workbookViewId="0">
      <selection activeCell="A2" sqref="A2:X2"/>
    </sheetView>
  </sheetViews>
  <sheetFormatPr defaultColWidth="8.89166666666667" defaultRowHeight="14.25"/>
  <cols>
    <col min="1" max="1" width="4.55833333333333" customWidth="true"/>
    <col min="16" max="16" width="13.775" customWidth="true"/>
    <col min="24" max="24" width="16.225" customWidth="true"/>
  </cols>
  <sheetData>
    <row r="1" spans="1:24">
      <c r="A1" s="4"/>
      <c r="B1" s="4"/>
      <c r="C1" s="4"/>
      <c r="D1" s="4"/>
      <c r="E1" s="4"/>
      <c r="F1" s="4"/>
      <c r="G1" s="4"/>
      <c r="H1" s="4"/>
      <c r="I1" s="4"/>
      <c r="J1" s="4"/>
      <c r="K1" s="4"/>
      <c r="L1" s="4"/>
      <c r="M1" s="49"/>
      <c r="N1" s="49"/>
      <c r="O1" s="4"/>
      <c r="P1" s="4"/>
      <c r="Q1" s="4"/>
      <c r="R1" s="4"/>
      <c r="S1" s="4"/>
      <c r="T1" s="4"/>
      <c r="U1" s="4"/>
      <c r="V1" s="49"/>
      <c r="W1" s="49"/>
      <c r="X1" s="49"/>
    </row>
    <row r="2" ht="18" spans="1:24">
      <c r="A2" s="6" t="s">
        <v>74</v>
      </c>
      <c r="B2" s="6"/>
      <c r="C2" s="6"/>
      <c r="D2" s="6"/>
      <c r="E2" s="6"/>
      <c r="F2" s="6"/>
      <c r="G2" s="6"/>
      <c r="H2" s="6"/>
      <c r="I2" s="6"/>
      <c r="J2" s="6"/>
      <c r="K2" s="6"/>
      <c r="L2" s="6"/>
      <c r="M2" s="6"/>
      <c r="N2" s="6"/>
      <c r="O2" s="6"/>
      <c r="P2" s="6"/>
      <c r="Q2" s="6"/>
      <c r="R2" s="6"/>
      <c r="S2" s="6"/>
      <c r="T2" s="6"/>
      <c r="U2" s="6"/>
      <c r="V2" s="6"/>
      <c r="W2" s="6"/>
      <c r="X2" s="6"/>
    </row>
    <row r="3" ht="28.5"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50" t="s">
        <v>24</v>
      </c>
      <c r="W3" s="50" t="s">
        <v>25</v>
      </c>
      <c r="X3" s="50" t="s">
        <v>26</v>
      </c>
    </row>
    <row r="4"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pans="1:24">
      <c r="A5" s="10"/>
      <c r="B5" s="9" t="s">
        <v>27</v>
      </c>
      <c r="C5" s="9"/>
      <c r="D5" s="9"/>
      <c r="E5" s="9"/>
      <c r="F5" s="9"/>
      <c r="G5" s="9"/>
      <c r="H5" s="9"/>
      <c r="I5" s="9"/>
      <c r="J5" s="9"/>
      <c r="K5" s="9"/>
      <c r="L5" s="9"/>
      <c r="M5" s="9"/>
      <c r="N5" s="9"/>
      <c r="O5" s="9"/>
      <c r="P5" s="21">
        <f>SUM(P6:P27)</f>
        <v>3140024.8</v>
      </c>
      <c r="Q5" s="9"/>
      <c r="R5" s="9"/>
      <c r="S5" s="9"/>
      <c r="T5" s="9"/>
      <c r="U5" s="9"/>
      <c r="V5" s="9"/>
      <c r="W5" s="9"/>
      <c r="X5" s="28">
        <f>SUM(X6:X27)</f>
        <v>2508455.84</v>
      </c>
    </row>
    <row r="6" ht="60" spans="1:24">
      <c r="A6" s="36">
        <v>1</v>
      </c>
      <c r="B6" s="39" t="s">
        <v>74</v>
      </c>
      <c r="C6" s="39" t="s">
        <v>66</v>
      </c>
      <c r="D6" s="39" t="s">
        <v>75</v>
      </c>
      <c r="E6" s="39" t="s">
        <v>76</v>
      </c>
      <c r="F6" s="39" t="s">
        <v>69</v>
      </c>
      <c r="G6" s="43" t="s">
        <v>32</v>
      </c>
      <c r="H6" s="43" t="s">
        <v>77</v>
      </c>
      <c r="I6" s="39" t="s">
        <v>78</v>
      </c>
      <c r="J6" s="43" t="s">
        <v>79</v>
      </c>
      <c r="K6" s="20" t="s">
        <v>36</v>
      </c>
      <c r="L6" s="19">
        <v>220</v>
      </c>
      <c r="M6" s="44">
        <v>900</v>
      </c>
      <c r="N6" s="23">
        <f t="shared" ref="N6:N27" si="0">L6*M6</f>
        <v>198000</v>
      </c>
      <c r="O6" s="24">
        <v>0.1</v>
      </c>
      <c r="P6" s="23">
        <f t="shared" ref="P6:P27" si="1">N6*O6</f>
        <v>19800</v>
      </c>
      <c r="Q6" s="26">
        <v>45115</v>
      </c>
      <c r="R6" s="26">
        <v>45480</v>
      </c>
      <c r="S6" s="24">
        <v>0.8</v>
      </c>
      <c r="T6" s="24">
        <v>0.2</v>
      </c>
      <c r="U6" s="29">
        <f t="shared" ref="U6:U27" si="2">P6*T6</f>
        <v>3960</v>
      </c>
      <c r="V6" s="47">
        <v>3960</v>
      </c>
      <c r="W6" s="23">
        <f t="shared" ref="W6:W27" si="3">U6-V6</f>
        <v>0</v>
      </c>
      <c r="X6" s="23">
        <f t="shared" ref="X6:X27" si="4">P6*S6</f>
        <v>15840</v>
      </c>
    </row>
    <row r="7" ht="60" spans="1:24">
      <c r="A7" s="36">
        <v>1</v>
      </c>
      <c r="B7" s="39" t="s">
        <v>74</v>
      </c>
      <c r="C7" s="39" t="s">
        <v>66</v>
      </c>
      <c r="D7" s="39" t="s">
        <v>75</v>
      </c>
      <c r="E7" s="39" t="s">
        <v>76</v>
      </c>
      <c r="F7" s="39" t="s">
        <v>69</v>
      </c>
      <c r="G7" s="43" t="s">
        <v>32</v>
      </c>
      <c r="H7" s="43" t="s">
        <v>77</v>
      </c>
      <c r="I7" s="39" t="s">
        <v>78</v>
      </c>
      <c r="J7" s="43" t="s">
        <v>80</v>
      </c>
      <c r="K7" s="20" t="s">
        <v>36</v>
      </c>
      <c r="L7" s="19">
        <v>128</v>
      </c>
      <c r="M7" s="44">
        <v>2000</v>
      </c>
      <c r="N7" s="23">
        <f t="shared" si="0"/>
        <v>256000</v>
      </c>
      <c r="O7" s="24">
        <v>0.1</v>
      </c>
      <c r="P7" s="23">
        <f t="shared" si="1"/>
        <v>25600</v>
      </c>
      <c r="Q7" s="26">
        <v>45115</v>
      </c>
      <c r="R7" s="26">
        <v>45480</v>
      </c>
      <c r="S7" s="24">
        <v>0.8</v>
      </c>
      <c r="T7" s="24">
        <v>0.2</v>
      </c>
      <c r="U7" s="29">
        <f t="shared" si="2"/>
        <v>5120</v>
      </c>
      <c r="V7" s="47">
        <v>5120</v>
      </c>
      <c r="W7" s="23">
        <f t="shared" si="3"/>
        <v>0</v>
      </c>
      <c r="X7" s="23">
        <f t="shared" si="4"/>
        <v>20480</v>
      </c>
    </row>
    <row r="8" ht="60" spans="1:24">
      <c r="A8" s="36">
        <v>2</v>
      </c>
      <c r="B8" s="39" t="s">
        <v>74</v>
      </c>
      <c r="C8" s="39" t="s">
        <v>66</v>
      </c>
      <c r="D8" s="39" t="s">
        <v>81</v>
      </c>
      <c r="E8" s="39" t="s">
        <v>82</v>
      </c>
      <c r="F8" s="39" t="s">
        <v>69</v>
      </c>
      <c r="G8" s="43" t="s">
        <v>32</v>
      </c>
      <c r="H8" s="43" t="s">
        <v>77</v>
      </c>
      <c r="I8" s="39" t="s">
        <v>83</v>
      </c>
      <c r="J8" s="43" t="s">
        <v>79</v>
      </c>
      <c r="K8" s="20" t="s">
        <v>36</v>
      </c>
      <c r="L8" s="19">
        <v>480</v>
      </c>
      <c r="M8" s="44">
        <v>900</v>
      </c>
      <c r="N8" s="23">
        <f t="shared" si="0"/>
        <v>432000</v>
      </c>
      <c r="O8" s="24">
        <v>0.1</v>
      </c>
      <c r="P8" s="23">
        <f t="shared" si="1"/>
        <v>43200</v>
      </c>
      <c r="Q8" s="26">
        <v>45127</v>
      </c>
      <c r="R8" s="26">
        <v>45473</v>
      </c>
      <c r="S8" s="24">
        <v>0.8</v>
      </c>
      <c r="T8" s="24">
        <v>0.2</v>
      </c>
      <c r="U8" s="29">
        <f t="shared" si="2"/>
        <v>8640</v>
      </c>
      <c r="V8" s="47">
        <v>8640</v>
      </c>
      <c r="W8" s="23">
        <f t="shared" si="3"/>
        <v>0</v>
      </c>
      <c r="X8" s="23">
        <f t="shared" si="4"/>
        <v>34560</v>
      </c>
    </row>
    <row r="9" ht="60" spans="1:24">
      <c r="A9" s="36">
        <v>2</v>
      </c>
      <c r="B9" s="39" t="s">
        <v>74</v>
      </c>
      <c r="C9" s="39" t="s">
        <v>66</v>
      </c>
      <c r="D9" s="39" t="s">
        <v>81</v>
      </c>
      <c r="E9" s="39" t="s">
        <v>82</v>
      </c>
      <c r="F9" s="39" t="s">
        <v>69</v>
      </c>
      <c r="G9" s="43" t="s">
        <v>32</v>
      </c>
      <c r="H9" s="43" t="s">
        <v>77</v>
      </c>
      <c r="I9" s="39" t="s">
        <v>83</v>
      </c>
      <c r="J9" s="43" t="s">
        <v>80</v>
      </c>
      <c r="K9" s="20" t="s">
        <v>36</v>
      </c>
      <c r="L9" s="19">
        <v>80</v>
      </c>
      <c r="M9" s="44">
        <v>2000</v>
      </c>
      <c r="N9" s="23">
        <f t="shared" si="0"/>
        <v>160000</v>
      </c>
      <c r="O9" s="24">
        <v>0.1</v>
      </c>
      <c r="P9" s="23">
        <f t="shared" si="1"/>
        <v>16000</v>
      </c>
      <c r="Q9" s="26">
        <v>45127</v>
      </c>
      <c r="R9" s="26">
        <v>45473</v>
      </c>
      <c r="S9" s="24">
        <v>0.8</v>
      </c>
      <c r="T9" s="24">
        <v>0.2</v>
      </c>
      <c r="U9" s="29">
        <f t="shared" si="2"/>
        <v>3200</v>
      </c>
      <c r="V9" s="47">
        <v>3200</v>
      </c>
      <c r="W9" s="23">
        <f t="shared" si="3"/>
        <v>0</v>
      </c>
      <c r="X9" s="23">
        <f t="shared" si="4"/>
        <v>12800</v>
      </c>
    </row>
    <row r="10" ht="60" spans="1:24">
      <c r="A10" s="36">
        <v>3</v>
      </c>
      <c r="B10" s="39" t="s">
        <v>74</v>
      </c>
      <c r="C10" s="39" t="s">
        <v>66</v>
      </c>
      <c r="D10" s="39" t="s">
        <v>84</v>
      </c>
      <c r="E10" s="39" t="s">
        <v>85</v>
      </c>
      <c r="F10" s="39" t="s">
        <v>69</v>
      </c>
      <c r="G10" s="43" t="s">
        <v>32</v>
      </c>
      <c r="H10" s="43" t="s">
        <v>77</v>
      </c>
      <c r="I10" s="39" t="s">
        <v>86</v>
      </c>
      <c r="J10" s="43" t="s">
        <v>80</v>
      </c>
      <c r="K10" s="20" t="s">
        <v>36</v>
      </c>
      <c r="L10" s="19">
        <v>900</v>
      </c>
      <c r="M10" s="44">
        <v>2000</v>
      </c>
      <c r="N10" s="23">
        <f t="shared" si="0"/>
        <v>1800000</v>
      </c>
      <c r="O10" s="24">
        <v>0.1</v>
      </c>
      <c r="P10" s="23">
        <f t="shared" si="1"/>
        <v>180000</v>
      </c>
      <c r="Q10" s="26">
        <v>45137</v>
      </c>
      <c r="R10" s="26">
        <v>45502</v>
      </c>
      <c r="S10" s="24">
        <v>0.8</v>
      </c>
      <c r="T10" s="24">
        <v>0.2</v>
      </c>
      <c r="U10" s="29">
        <f t="shared" si="2"/>
        <v>36000</v>
      </c>
      <c r="V10" s="47">
        <v>36000</v>
      </c>
      <c r="W10" s="23">
        <f t="shared" si="3"/>
        <v>0</v>
      </c>
      <c r="X10" s="23">
        <f t="shared" si="4"/>
        <v>144000</v>
      </c>
    </row>
    <row r="11" ht="60" spans="1:24">
      <c r="A11" s="36">
        <v>3</v>
      </c>
      <c r="B11" s="39" t="s">
        <v>74</v>
      </c>
      <c r="C11" s="39" t="s">
        <v>66</v>
      </c>
      <c r="D11" s="39" t="s">
        <v>84</v>
      </c>
      <c r="E11" s="39" t="s">
        <v>85</v>
      </c>
      <c r="F11" s="39" t="s">
        <v>69</v>
      </c>
      <c r="G11" s="43" t="s">
        <v>32</v>
      </c>
      <c r="H11" s="43" t="s">
        <v>77</v>
      </c>
      <c r="I11" s="39" t="s">
        <v>86</v>
      </c>
      <c r="J11" s="43" t="s">
        <v>79</v>
      </c>
      <c r="K11" s="20" t="s">
        <v>36</v>
      </c>
      <c r="L11" s="19">
        <v>900</v>
      </c>
      <c r="M11" s="44">
        <v>900</v>
      </c>
      <c r="N11" s="23">
        <f t="shared" si="0"/>
        <v>810000</v>
      </c>
      <c r="O11" s="24">
        <v>0.1</v>
      </c>
      <c r="P11" s="23">
        <f t="shared" si="1"/>
        <v>81000</v>
      </c>
      <c r="Q11" s="26">
        <v>45137</v>
      </c>
      <c r="R11" s="26">
        <v>45502</v>
      </c>
      <c r="S11" s="24">
        <v>0.8</v>
      </c>
      <c r="T11" s="24">
        <v>0.2</v>
      </c>
      <c r="U11" s="29">
        <f t="shared" si="2"/>
        <v>16200</v>
      </c>
      <c r="V11" s="47">
        <v>16200</v>
      </c>
      <c r="W11" s="23">
        <f t="shared" si="3"/>
        <v>0</v>
      </c>
      <c r="X11" s="23">
        <f t="shared" si="4"/>
        <v>64800</v>
      </c>
    </row>
    <row r="12" ht="60" spans="1:24">
      <c r="A12" s="36">
        <v>4</v>
      </c>
      <c r="B12" s="39" t="s">
        <v>74</v>
      </c>
      <c r="C12" s="39" t="s">
        <v>66</v>
      </c>
      <c r="D12" s="39" t="s">
        <v>87</v>
      </c>
      <c r="E12" s="39" t="s">
        <v>88</v>
      </c>
      <c r="F12" s="39" t="s">
        <v>69</v>
      </c>
      <c r="G12" s="43" t="s">
        <v>32</v>
      </c>
      <c r="H12" s="43" t="s">
        <v>77</v>
      </c>
      <c r="I12" s="39" t="s">
        <v>89</v>
      </c>
      <c r="J12" s="43" t="s">
        <v>79</v>
      </c>
      <c r="K12" s="20" t="s">
        <v>36</v>
      </c>
      <c r="L12" s="19">
        <v>180</v>
      </c>
      <c r="M12" s="22">
        <v>900</v>
      </c>
      <c r="N12" s="23">
        <f t="shared" si="0"/>
        <v>162000</v>
      </c>
      <c r="O12" s="24">
        <v>0.1</v>
      </c>
      <c r="P12" s="23">
        <f t="shared" si="1"/>
        <v>16200</v>
      </c>
      <c r="Q12" s="26">
        <v>45139</v>
      </c>
      <c r="R12" s="26">
        <v>45286</v>
      </c>
      <c r="S12" s="24">
        <v>0.8</v>
      </c>
      <c r="T12" s="24">
        <v>0.2</v>
      </c>
      <c r="U12" s="29">
        <f t="shared" si="2"/>
        <v>3240</v>
      </c>
      <c r="V12" s="47">
        <v>3240</v>
      </c>
      <c r="W12" s="23">
        <f t="shared" si="3"/>
        <v>0</v>
      </c>
      <c r="X12" s="23">
        <f t="shared" si="4"/>
        <v>12960</v>
      </c>
    </row>
    <row r="13" ht="60" spans="1:24">
      <c r="A13" s="36">
        <v>4</v>
      </c>
      <c r="B13" s="39" t="s">
        <v>74</v>
      </c>
      <c r="C13" s="39" t="s">
        <v>66</v>
      </c>
      <c r="D13" s="39" t="s">
        <v>87</v>
      </c>
      <c r="E13" s="39" t="s">
        <v>88</v>
      </c>
      <c r="F13" s="39" t="s">
        <v>69</v>
      </c>
      <c r="G13" s="43" t="s">
        <v>32</v>
      </c>
      <c r="H13" s="43" t="s">
        <v>77</v>
      </c>
      <c r="I13" s="39" t="s">
        <v>89</v>
      </c>
      <c r="J13" s="43" t="s">
        <v>79</v>
      </c>
      <c r="K13" s="20" t="s">
        <v>36</v>
      </c>
      <c r="L13" s="19">
        <v>220</v>
      </c>
      <c r="M13" s="22">
        <v>900</v>
      </c>
      <c r="N13" s="23">
        <f t="shared" si="0"/>
        <v>198000</v>
      </c>
      <c r="O13" s="24">
        <v>0.1</v>
      </c>
      <c r="P13" s="23">
        <f t="shared" si="1"/>
        <v>19800</v>
      </c>
      <c r="Q13" s="26">
        <v>45139</v>
      </c>
      <c r="R13" s="26">
        <v>45286</v>
      </c>
      <c r="S13" s="24">
        <v>0.8</v>
      </c>
      <c r="T13" s="24">
        <v>0.2</v>
      </c>
      <c r="U13" s="29">
        <f t="shared" si="2"/>
        <v>3960</v>
      </c>
      <c r="V13" s="47">
        <v>3960</v>
      </c>
      <c r="W13" s="23">
        <f t="shared" si="3"/>
        <v>0</v>
      </c>
      <c r="X13" s="23">
        <f t="shared" si="4"/>
        <v>15840</v>
      </c>
    </row>
    <row r="14" ht="60" spans="1:24">
      <c r="A14" s="36">
        <v>4</v>
      </c>
      <c r="B14" s="39" t="s">
        <v>74</v>
      </c>
      <c r="C14" s="39" t="s">
        <v>66</v>
      </c>
      <c r="D14" s="39" t="s">
        <v>87</v>
      </c>
      <c r="E14" s="39" t="s">
        <v>88</v>
      </c>
      <c r="F14" s="39" t="s">
        <v>69</v>
      </c>
      <c r="G14" s="43" t="s">
        <v>32</v>
      </c>
      <c r="H14" s="43" t="s">
        <v>77</v>
      </c>
      <c r="I14" s="39" t="s">
        <v>89</v>
      </c>
      <c r="J14" s="43" t="s">
        <v>80</v>
      </c>
      <c r="K14" s="20" t="s">
        <v>36</v>
      </c>
      <c r="L14" s="19">
        <v>110</v>
      </c>
      <c r="M14" s="22">
        <v>2000</v>
      </c>
      <c r="N14" s="23">
        <f t="shared" si="0"/>
        <v>220000</v>
      </c>
      <c r="O14" s="24">
        <v>0.1</v>
      </c>
      <c r="P14" s="23">
        <f t="shared" si="1"/>
        <v>22000</v>
      </c>
      <c r="Q14" s="26">
        <v>45139</v>
      </c>
      <c r="R14" s="26">
        <v>45286</v>
      </c>
      <c r="S14" s="24">
        <v>0.8</v>
      </c>
      <c r="T14" s="24">
        <v>0.2</v>
      </c>
      <c r="U14" s="29">
        <f t="shared" si="2"/>
        <v>4400</v>
      </c>
      <c r="V14" s="47">
        <v>4400</v>
      </c>
      <c r="W14" s="23">
        <f t="shared" si="3"/>
        <v>0</v>
      </c>
      <c r="X14" s="23">
        <f t="shared" si="4"/>
        <v>17600</v>
      </c>
    </row>
    <row r="15" ht="60" spans="1:24">
      <c r="A15" s="36">
        <v>4</v>
      </c>
      <c r="B15" s="39" t="s">
        <v>74</v>
      </c>
      <c r="C15" s="39" t="s">
        <v>66</v>
      </c>
      <c r="D15" s="39" t="s">
        <v>87</v>
      </c>
      <c r="E15" s="39" t="s">
        <v>88</v>
      </c>
      <c r="F15" s="39" t="s">
        <v>69</v>
      </c>
      <c r="G15" s="43" t="s">
        <v>32</v>
      </c>
      <c r="H15" s="43" t="s">
        <v>77</v>
      </c>
      <c r="I15" s="39" t="s">
        <v>89</v>
      </c>
      <c r="J15" s="43" t="s">
        <v>80</v>
      </c>
      <c r="K15" s="20" t="s">
        <v>36</v>
      </c>
      <c r="L15" s="19">
        <v>30</v>
      </c>
      <c r="M15" s="22">
        <v>2000</v>
      </c>
      <c r="N15" s="23">
        <f t="shared" si="0"/>
        <v>60000</v>
      </c>
      <c r="O15" s="24">
        <v>0.1</v>
      </c>
      <c r="P15" s="23">
        <f t="shared" si="1"/>
        <v>6000</v>
      </c>
      <c r="Q15" s="26">
        <v>45139</v>
      </c>
      <c r="R15" s="26">
        <v>45286</v>
      </c>
      <c r="S15" s="24">
        <v>0.8</v>
      </c>
      <c r="T15" s="24">
        <v>0.2</v>
      </c>
      <c r="U15" s="29">
        <f t="shared" si="2"/>
        <v>1200</v>
      </c>
      <c r="V15" s="47">
        <v>1200</v>
      </c>
      <c r="W15" s="23">
        <f t="shared" si="3"/>
        <v>0</v>
      </c>
      <c r="X15" s="23">
        <f t="shared" si="4"/>
        <v>4800</v>
      </c>
    </row>
    <row r="16" ht="72" spans="1:24">
      <c r="A16" s="36">
        <v>5</v>
      </c>
      <c r="B16" s="39" t="s">
        <v>74</v>
      </c>
      <c r="C16" s="39" t="s">
        <v>28</v>
      </c>
      <c r="D16" s="39" t="s">
        <v>90</v>
      </c>
      <c r="E16" s="39" t="s">
        <v>91</v>
      </c>
      <c r="F16" s="39" t="s">
        <v>31</v>
      </c>
      <c r="G16" s="18" t="s">
        <v>32</v>
      </c>
      <c r="H16" s="19" t="s">
        <v>77</v>
      </c>
      <c r="I16" s="39" t="s">
        <v>92</v>
      </c>
      <c r="J16" s="19" t="s">
        <v>80</v>
      </c>
      <c r="K16" s="32" t="s">
        <v>36</v>
      </c>
      <c r="L16" s="19">
        <v>96.81</v>
      </c>
      <c r="M16" s="22">
        <v>2000</v>
      </c>
      <c r="N16" s="23">
        <f t="shared" si="0"/>
        <v>193620</v>
      </c>
      <c r="O16" s="24">
        <v>0.1</v>
      </c>
      <c r="P16" s="23">
        <f t="shared" si="1"/>
        <v>19362</v>
      </c>
      <c r="Q16" s="26">
        <v>45140</v>
      </c>
      <c r="R16" s="26">
        <v>45505</v>
      </c>
      <c r="S16" s="24">
        <v>0.8</v>
      </c>
      <c r="T16" s="24">
        <v>0.2</v>
      </c>
      <c r="U16" s="29">
        <f t="shared" si="2"/>
        <v>3872.4</v>
      </c>
      <c r="V16" s="47">
        <v>3872.4</v>
      </c>
      <c r="W16" s="23">
        <f t="shared" si="3"/>
        <v>0</v>
      </c>
      <c r="X16" s="23">
        <f t="shared" si="4"/>
        <v>15489.6</v>
      </c>
    </row>
    <row r="17" ht="72" spans="1:24">
      <c r="A17" s="36">
        <v>5</v>
      </c>
      <c r="B17" s="39" t="s">
        <v>74</v>
      </c>
      <c r="C17" s="39" t="s">
        <v>28</v>
      </c>
      <c r="D17" s="39" t="s">
        <v>90</v>
      </c>
      <c r="E17" s="39" t="s">
        <v>91</v>
      </c>
      <c r="F17" s="39" t="s">
        <v>31</v>
      </c>
      <c r="G17" s="18" t="s">
        <v>32</v>
      </c>
      <c r="H17" s="19" t="s">
        <v>77</v>
      </c>
      <c r="I17" s="39" t="s">
        <v>92</v>
      </c>
      <c r="J17" s="52" t="s">
        <v>79</v>
      </c>
      <c r="K17" s="32" t="s">
        <v>36</v>
      </c>
      <c r="L17" s="19">
        <v>774.48</v>
      </c>
      <c r="M17" s="22">
        <v>900</v>
      </c>
      <c r="N17" s="23">
        <f t="shared" si="0"/>
        <v>697032</v>
      </c>
      <c r="O17" s="24">
        <v>0.1</v>
      </c>
      <c r="P17" s="23">
        <f t="shared" si="1"/>
        <v>69703.2</v>
      </c>
      <c r="Q17" s="26">
        <v>45140</v>
      </c>
      <c r="R17" s="26">
        <v>45505</v>
      </c>
      <c r="S17" s="24">
        <v>0.8</v>
      </c>
      <c r="T17" s="24">
        <v>0.2</v>
      </c>
      <c r="U17" s="29">
        <f t="shared" si="2"/>
        <v>13940.64</v>
      </c>
      <c r="V17" s="47">
        <v>13940.64</v>
      </c>
      <c r="W17" s="23">
        <f t="shared" si="3"/>
        <v>0</v>
      </c>
      <c r="X17" s="23">
        <f t="shared" si="4"/>
        <v>55762.56</v>
      </c>
    </row>
    <row r="18" ht="48" spans="1:24">
      <c r="A18" s="36">
        <v>6</v>
      </c>
      <c r="B18" s="39" t="s">
        <v>74</v>
      </c>
      <c r="C18" s="39" t="s">
        <v>28</v>
      </c>
      <c r="D18" s="39" t="s">
        <v>93</v>
      </c>
      <c r="E18" s="39" t="s">
        <v>91</v>
      </c>
      <c r="F18" s="39" t="s">
        <v>31</v>
      </c>
      <c r="G18" s="43" t="s">
        <v>32</v>
      </c>
      <c r="H18" s="43" t="s">
        <v>77</v>
      </c>
      <c r="I18" s="39" t="s">
        <v>94</v>
      </c>
      <c r="J18" s="18" t="s">
        <v>95</v>
      </c>
      <c r="K18" s="20" t="s">
        <v>36</v>
      </c>
      <c r="L18" s="19">
        <v>1680</v>
      </c>
      <c r="M18" s="22">
        <v>900</v>
      </c>
      <c r="N18" s="23">
        <f t="shared" si="0"/>
        <v>1512000</v>
      </c>
      <c r="O18" s="24">
        <v>0.1</v>
      </c>
      <c r="P18" s="23">
        <f t="shared" si="1"/>
        <v>151200</v>
      </c>
      <c r="Q18" s="26">
        <v>45142</v>
      </c>
      <c r="R18" s="26">
        <v>45507</v>
      </c>
      <c r="S18" s="24">
        <v>0.8</v>
      </c>
      <c r="T18" s="24">
        <v>0.2</v>
      </c>
      <c r="U18" s="29">
        <f t="shared" si="2"/>
        <v>30240</v>
      </c>
      <c r="V18" s="47">
        <v>30240</v>
      </c>
      <c r="W18" s="23">
        <f t="shared" si="3"/>
        <v>0</v>
      </c>
      <c r="X18" s="23">
        <f t="shared" si="4"/>
        <v>120960</v>
      </c>
    </row>
    <row r="19" ht="48" spans="1:24">
      <c r="A19" s="36">
        <v>7</v>
      </c>
      <c r="B19" s="39" t="s">
        <v>74</v>
      </c>
      <c r="C19" s="39" t="s">
        <v>28</v>
      </c>
      <c r="D19" s="39" t="s">
        <v>96</v>
      </c>
      <c r="E19" s="39" t="s">
        <v>97</v>
      </c>
      <c r="F19" s="39" t="s">
        <v>98</v>
      </c>
      <c r="G19" s="43" t="s">
        <v>32</v>
      </c>
      <c r="H19" s="43" t="s">
        <v>77</v>
      </c>
      <c r="I19" s="39" t="s">
        <v>99</v>
      </c>
      <c r="J19" s="18" t="s">
        <v>79</v>
      </c>
      <c r="K19" s="20" t="s">
        <v>36</v>
      </c>
      <c r="L19" s="19">
        <v>10000</v>
      </c>
      <c r="M19" s="22">
        <v>900</v>
      </c>
      <c r="N19" s="23">
        <f t="shared" si="0"/>
        <v>9000000</v>
      </c>
      <c r="O19" s="24">
        <v>0.1</v>
      </c>
      <c r="P19" s="23">
        <f t="shared" si="1"/>
        <v>900000</v>
      </c>
      <c r="Q19" s="26">
        <v>45140</v>
      </c>
      <c r="R19" s="26">
        <v>45505</v>
      </c>
      <c r="S19" s="24">
        <v>0.8</v>
      </c>
      <c r="T19" s="24">
        <v>0.2</v>
      </c>
      <c r="U19" s="29">
        <f t="shared" si="2"/>
        <v>180000</v>
      </c>
      <c r="V19" s="47">
        <v>180000</v>
      </c>
      <c r="W19" s="23">
        <f t="shared" si="3"/>
        <v>0</v>
      </c>
      <c r="X19" s="23">
        <f t="shared" si="4"/>
        <v>720000</v>
      </c>
    </row>
    <row r="20" ht="48" spans="1:24">
      <c r="A20" s="36">
        <v>7</v>
      </c>
      <c r="B20" s="39" t="s">
        <v>74</v>
      </c>
      <c r="C20" s="39" t="s">
        <v>28</v>
      </c>
      <c r="D20" s="39" t="s">
        <v>96</v>
      </c>
      <c r="E20" s="39" t="s">
        <v>97</v>
      </c>
      <c r="F20" s="39" t="s">
        <v>98</v>
      </c>
      <c r="G20" s="43" t="s">
        <v>32</v>
      </c>
      <c r="H20" s="43" t="s">
        <v>77</v>
      </c>
      <c r="I20" s="39" t="s">
        <v>99</v>
      </c>
      <c r="J20" s="18" t="s">
        <v>80</v>
      </c>
      <c r="K20" s="20" t="s">
        <v>36</v>
      </c>
      <c r="L20" s="19">
        <v>1500</v>
      </c>
      <c r="M20" s="22">
        <v>2000</v>
      </c>
      <c r="N20" s="23">
        <f t="shared" si="0"/>
        <v>3000000</v>
      </c>
      <c r="O20" s="24">
        <v>0.1</v>
      </c>
      <c r="P20" s="23">
        <f t="shared" si="1"/>
        <v>300000</v>
      </c>
      <c r="Q20" s="26">
        <v>45140</v>
      </c>
      <c r="R20" s="26">
        <v>45505</v>
      </c>
      <c r="S20" s="24">
        <v>0.8</v>
      </c>
      <c r="T20" s="24">
        <v>0.2</v>
      </c>
      <c r="U20" s="29">
        <f t="shared" si="2"/>
        <v>60000</v>
      </c>
      <c r="V20" s="47">
        <v>60000</v>
      </c>
      <c r="W20" s="23">
        <f t="shared" si="3"/>
        <v>0</v>
      </c>
      <c r="X20" s="23">
        <f t="shared" si="4"/>
        <v>240000</v>
      </c>
    </row>
    <row r="21" ht="60" spans="1:24">
      <c r="A21" s="36">
        <v>8</v>
      </c>
      <c r="B21" s="39" t="s">
        <v>74</v>
      </c>
      <c r="C21" s="39" t="s">
        <v>66</v>
      </c>
      <c r="D21" s="39" t="s">
        <v>100</v>
      </c>
      <c r="E21" s="39" t="s">
        <v>101</v>
      </c>
      <c r="F21" s="39" t="s">
        <v>69</v>
      </c>
      <c r="G21" s="43" t="s">
        <v>32</v>
      </c>
      <c r="H21" s="43" t="s">
        <v>77</v>
      </c>
      <c r="I21" s="39" t="s">
        <v>102</v>
      </c>
      <c r="J21" s="43" t="s">
        <v>103</v>
      </c>
      <c r="K21" s="20" t="s">
        <v>36</v>
      </c>
      <c r="L21" s="19">
        <v>1276</v>
      </c>
      <c r="M21" s="22">
        <v>900</v>
      </c>
      <c r="N21" s="23">
        <f t="shared" si="0"/>
        <v>1148400</v>
      </c>
      <c r="O21" s="24">
        <v>0.1</v>
      </c>
      <c r="P21" s="23">
        <f t="shared" si="1"/>
        <v>114840</v>
      </c>
      <c r="Q21" s="26">
        <v>45144</v>
      </c>
      <c r="R21" s="26">
        <v>45509</v>
      </c>
      <c r="S21" s="24">
        <v>0.8</v>
      </c>
      <c r="T21" s="24">
        <v>0.2</v>
      </c>
      <c r="U21" s="29">
        <f t="shared" si="2"/>
        <v>22968</v>
      </c>
      <c r="V21" s="47">
        <v>22968</v>
      </c>
      <c r="W21" s="23">
        <f t="shared" si="3"/>
        <v>0</v>
      </c>
      <c r="X21" s="23">
        <f t="shared" si="4"/>
        <v>91872</v>
      </c>
    </row>
    <row r="22" ht="48" spans="1:24">
      <c r="A22" s="36">
        <v>9</v>
      </c>
      <c r="B22" s="39" t="s">
        <v>74</v>
      </c>
      <c r="C22" s="39" t="s">
        <v>66</v>
      </c>
      <c r="D22" s="39" t="s">
        <v>104</v>
      </c>
      <c r="E22" s="39" t="s">
        <v>105</v>
      </c>
      <c r="F22" s="39" t="s">
        <v>69</v>
      </c>
      <c r="G22" s="43" t="s">
        <v>41</v>
      </c>
      <c r="H22" s="43" t="s">
        <v>106</v>
      </c>
      <c r="I22" s="39" t="s">
        <v>107</v>
      </c>
      <c r="J22" s="43" t="s">
        <v>106</v>
      </c>
      <c r="K22" s="20" t="s">
        <v>44</v>
      </c>
      <c r="L22" s="19">
        <v>297</v>
      </c>
      <c r="M22" s="22">
        <v>4000</v>
      </c>
      <c r="N22" s="23">
        <f t="shared" si="0"/>
        <v>1188000</v>
      </c>
      <c r="O22" s="24">
        <v>0.06</v>
      </c>
      <c r="P22" s="23">
        <f t="shared" si="1"/>
        <v>71280</v>
      </c>
      <c r="Q22" s="26">
        <v>45156</v>
      </c>
      <c r="R22" s="26">
        <v>45521</v>
      </c>
      <c r="S22" s="24">
        <v>0.75</v>
      </c>
      <c r="T22" s="24">
        <v>0.25</v>
      </c>
      <c r="U22" s="29">
        <f t="shared" si="2"/>
        <v>17820</v>
      </c>
      <c r="V22" s="47">
        <v>17820</v>
      </c>
      <c r="W22" s="23">
        <f t="shared" si="3"/>
        <v>0</v>
      </c>
      <c r="X22" s="23">
        <f t="shared" si="4"/>
        <v>53460</v>
      </c>
    </row>
    <row r="23" ht="48" spans="1:24">
      <c r="A23" s="36">
        <v>10</v>
      </c>
      <c r="B23" s="39" t="s">
        <v>74</v>
      </c>
      <c r="C23" s="39" t="s">
        <v>66</v>
      </c>
      <c r="D23" s="39" t="s">
        <v>108</v>
      </c>
      <c r="E23" s="39" t="s">
        <v>109</v>
      </c>
      <c r="F23" s="39" t="s">
        <v>69</v>
      </c>
      <c r="G23" s="43" t="s">
        <v>32</v>
      </c>
      <c r="H23" s="43" t="s">
        <v>37</v>
      </c>
      <c r="I23" s="39" t="s">
        <v>110</v>
      </c>
      <c r="J23" s="43" t="s">
        <v>37</v>
      </c>
      <c r="K23" s="20" t="s">
        <v>36</v>
      </c>
      <c r="L23" s="19">
        <v>160.99</v>
      </c>
      <c r="M23" s="22">
        <v>1000</v>
      </c>
      <c r="N23" s="23">
        <f t="shared" si="0"/>
        <v>160990</v>
      </c>
      <c r="O23" s="24">
        <v>0.04</v>
      </c>
      <c r="P23" s="23">
        <f t="shared" si="1"/>
        <v>6439.6</v>
      </c>
      <c r="Q23" s="26">
        <v>45188</v>
      </c>
      <c r="R23" s="26">
        <v>45291</v>
      </c>
      <c r="S23" s="24">
        <v>0.8</v>
      </c>
      <c r="T23" s="24">
        <v>0.2</v>
      </c>
      <c r="U23" s="29">
        <f t="shared" si="2"/>
        <v>1287.92</v>
      </c>
      <c r="V23" s="47">
        <v>1287.92</v>
      </c>
      <c r="W23" s="23">
        <f t="shared" si="3"/>
        <v>0</v>
      </c>
      <c r="X23" s="23">
        <f t="shared" si="4"/>
        <v>5151.68</v>
      </c>
    </row>
    <row r="24" ht="60" spans="1:24">
      <c r="A24" s="36">
        <v>11</v>
      </c>
      <c r="B24" s="39" t="s">
        <v>74</v>
      </c>
      <c r="C24" s="39" t="s">
        <v>66</v>
      </c>
      <c r="D24" s="39" t="s">
        <v>111</v>
      </c>
      <c r="E24" s="39" t="s">
        <v>112</v>
      </c>
      <c r="F24" s="39" t="s">
        <v>69</v>
      </c>
      <c r="G24" s="43" t="s">
        <v>32</v>
      </c>
      <c r="H24" s="43" t="s">
        <v>113</v>
      </c>
      <c r="I24" s="39" t="s">
        <v>114</v>
      </c>
      <c r="J24" s="43" t="s">
        <v>113</v>
      </c>
      <c r="K24" s="20" t="s">
        <v>36</v>
      </c>
      <c r="L24" s="19">
        <v>40</v>
      </c>
      <c r="M24" s="22">
        <v>3000</v>
      </c>
      <c r="N24" s="23">
        <f t="shared" si="0"/>
        <v>120000</v>
      </c>
      <c r="O24" s="24">
        <v>0.1</v>
      </c>
      <c r="P24" s="23">
        <f t="shared" si="1"/>
        <v>12000</v>
      </c>
      <c r="Q24" s="26">
        <v>45199</v>
      </c>
      <c r="R24" s="26">
        <v>45564</v>
      </c>
      <c r="S24" s="24">
        <v>0.8</v>
      </c>
      <c r="T24" s="24">
        <v>0.2</v>
      </c>
      <c r="U24" s="29">
        <f t="shared" si="2"/>
        <v>2400</v>
      </c>
      <c r="V24" s="47">
        <v>2400</v>
      </c>
      <c r="W24" s="23">
        <f t="shared" si="3"/>
        <v>0</v>
      </c>
      <c r="X24" s="23">
        <f t="shared" si="4"/>
        <v>9600</v>
      </c>
    </row>
    <row r="25" ht="60" spans="1:24">
      <c r="A25" s="36">
        <v>12</v>
      </c>
      <c r="B25" s="39" t="s">
        <v>74</v>
      </c>
      <c r="C25" s="39" t="s">
        <v>66</v>
      </c>
      <c r="D25" s="39" t="s">
        <v>111</v>
      </c>
      <c r="E25" s="39" t="s">
        <v>112</v>
      </c>
      <c r="F25" s="39" t="s">
        <v>69</v>
      </c>
      <c r="G25" s="43" t="s">
        <v>32</v>
      </c>
      <c r="H25" s="43" t="s">
        <v>77</v>
      </c>
      <c r="I25" s="39" t="s">
        <v>115</v>
      </c>
      <c r="J25" s="43" t="s">
        <v>79</v>
      </c>
      <c r="K25" s="20" t="s">
        <v>36</v>
      </c>
      <c r="L25" s="19">
        <v>7440</v>
      </c>
      <c r="M25" s="22">
        <v>900</v>
      </c>
      <c r="N25" s="23">
        <f t="shared" si="0"/>
        <v>6696000</v>
      </c>
      <c r="O25" s="24">
        <v>0.1</v>
      </c>
      <c r="P25" s="23">
        <f t="shared" si="1"/>
        <v>669600</v>
      </c>
      <c r="Q25" s="26">
        <v>45199</v>
      </c>
      <c r="R25" s="26">
        <v>45564</v>
      </c>
      <c r="S25" s="24">
        <v>0.8</v>
      </c>
      <c r="T25" s="24">
        <v>0.2</v>
      </c>
      <c r="U25" s="29">
        <f t="shared" si="2"/>
        <v>133920</v>
      </c>
      <c r="V25" s="23">
        <v>133920</v>
      </c>
      <c r="W25" s="23">
        <f t="shared" si="3"/>
        <v>0</v>
      </c>
      <c r="X25" s="23">
        <f t="shared" si="4"/>
        <v>535680</v>
      </c>
    </row>
    <row r="26" ht="60" spans="1:24">
      <c r="A26" s="36">
        <v>12</v>
      </c>
      <c r="B26" s="39" t="s">
        <v>74</v>
      </c>
      <c r="C26" s="39" t="s">
        <v>66</v>
      </c>
      <c r="D26" s="39" t="s">
        <v>111</v>
      </c>
      <c r="E26" s="39" t="s">
        <v>112</v>
      </c>
      <c r="F26" s="39" t="s">
        <v>69</v>
      </c>
      <c r="G26" s="43" t="s">
        <v>32</v>
      </c>
      <c r="H26" s="43" t="s">
        <v>77</v>
      </c>
      <c r="I26" s="39" t="s">
        <v>115</v>
      </c>
      <c r="J26" s="43" t="s">
        <v>80</v>
      </c>
      <c r="K26" s="20" t="s">
        <v>36</v>
      </c>
      <c r="L26" s="19">
        <v>360</v>
      </c>
      <c r="M26" s="22">
        <v>2000</v>
      </c>
      <c r="N26" s="23">
        <f t="shared" si="0"/>
        <v>720000</v>
      </c>
      <c r="O26" s="24">
        <v>0.1</v>
      </c>
      <c r="P26" s="23">
        <f t="shared" si="1"/>
        <v>72000</v>
      </c>
      <c r="Q26" s="26">
        <v>45199</v>
      </c>
      <c r="R26" s="26">
        <v>45564</v>
      </c>
      <c r="S26" s="24">
        <v>0.8</v>
      </c>
      <c r="T26" s="24">
        <v>0.2</v>
      </c>
      <c r="U26" s="29">
        <f t="shared" si="2"/>
        <v>14400</v>
      </c>
      <c r="V26" s="23">
        <v>14400</v>
      </c>
      <c r="W26" s="23">
        <f t="shared" si="3"/>
        <v>0</v>
      </c>
      <c r="X26" s="23">
        <f t="shared" si="4"/>
        <v>57600</v>
      </c>
    </row>
    <row r="27" ht="60" spans="1:24">
      <c r="A27" s="36">
        <v>12</v>
      </c>
      <c r="B27" s="39" t="s">
        <v>74</v>
      </c>
      <c r="C27" s="39" t="s">
        <v>66</v>
      </c>
      <c r="D27" s="39" t="s">
        <v>111</v>
      </c>
      <c r="E27" s="39" t="s">
        <v>112</v>
      </c>
      <c r="F27" s="39" t="s">
        <v>69</v>
      </c>
      <c r="G27" s="43" t="s">
        <v>32</v>
      </c>
      <c r="H27" s="43" t="s">
        <v>77</v>
      </c>
      <c r="I27" s="39" t="s">
        <v>115</v>
      </c>
      <c r="J27" s="43" t="s">
        <v>116</v>
      </c>
      <c r="K27" s="20" t="s">
        <v>36</v>
      </c>
      <c r="L27" s="19">
        <v>2160</v>
      </c>
      <c r="M27" s="22">
        <v>1500</v>
      </c>
      <c r="N27" s="23">
        <f t="shared" si="0"/>
        <v>3240000</v>
      </c>
      <c r="O27" s="24">
        <v>0.1</v>
      </c>
      <c r="P27" s="23">
        <f t="shared" si="1"/>
        <v>324000</v>
      </c>
      <c r="Q27" s="26">
        <v>45199</v>
      </c>
      <c r="R27" s="26">
        <v>45564</v>
      </c>
      <c r="S27" s="24">
        <v>0.8</v>
      </c>
      <c r="T27" s="24">
        <v>0.2</v>
      </c>
      <c r="U27" s="29">
        <f t="shared" si="2"/>
        <v>64800</v>
      </c>
      <c r="V27" s="23">
        <v>64800</v>
      </c>
      <c r="W27" s="23">
        <f t="shared" si="3"/>
        <v>0</v>
      </c>
      <c r="X27" s="23">
        <f t="shared" si="4"/>
        <v>259200</v>
      </c>
    </row>
  </sheetData>
  <mergeCells count="2">
    <mergeCell ref="A2:X2"/>
    <mergeCell ref="A3:A4"/>
  </mergeCells>
  <dataValidations count="3">
    <dataValidation type="list" allowBlank="1" showInputMessage="1" showErrorMessage="1" sqref="F6 F7 F8 F9 F10 F11 F12 F13 F14 F15 F16 F17 F18 F19 F20 F21 F22 F23 F24 F25 F26 F27">
      <formula1>"菜篮子基地,农业龙头企业,市内其他主体"</formula1>
    </dataValidation>
    <dataValidation allowBlank="1" showInputMessage="1" showErrorMessage="1" sqref="D6 D7 D8 D9 D10 D11 D12 D13 D14 D15 D18 D19 D20 D24 D25 D26 D27 D21:D22"/>
    <dataValidation type="list" allowBlank="1" showInputMessage="1" showErrorMessage="1" sqref="C6 C7 C8 C9 C10 C11 C12 C13 C14 C15 C16 C17 C18 C19 C20 C21 C22 C23 C24 C25 C26 C27">
      <formula1>"深圳市内（含深汕）,省内市外"</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workbookViewId="0">
      <selection activeCell="I10" sqref="I10"/>
    </sheetView>
  </sheetViews>
  <sheetFormatPr defaultColWidth="8.89166666666667" defaultRowHeight="14.25"/>
  <cols>
    <col min="1" max="1" width="4.89166666666667" customWidth="true"/>
    <col min="16" max="16" width="15.775" customWidth="true"/>
    <col min="22" max="22" width="13.8916666666667" customWidth="true"/>
    <col min="24" max="24" width="14" customWidth="true"/>
  </cols>
  <sheetData>
    <row r="1" spans="1:24">
      <c r="A1" s="4"/>
      <c r="B1" s="4"/>
      <c r="C1" s="4"/>
      <c r="D1" s="4"/>
      <c r="E1" s="4"/>
      <c r="F1" s="4"/>
      <c r="G1" s="4"/>
      <c r="H1" s="4"/>
      <c r="I1" s="4"/>
      <c r="J1" s="4"/>
      <c r="K1" s="4"/>
      <c r="L1" s="4"/>
      <c r="M1" s="49"/>
      <c r="N1" s="49"/>
      <c r="O1" s="4"/>
      <c r="P1" s="4"/>
      <c r="Q1" s="4"/>
      <c r="R1" s="4"/>
      <c r="S1" s="4"/>
      <c r="T1" s="4"/>
      <c r="U1" s="4"/>
      <c r="V1" s="49"/>
      <c r="W1" s="49"/>
      <c r="X1" s="49"/>
    </row>
    <row r="2" ht="18" spans="1:24">
      <c r="A2" s="6" t="s">
        <v>117</v>
      </c>
      <c r="B2" s="6"/>
      <c r="C2" s="6"/>
      <c r="D2" s="6"/>
      <c r="E2" s="6"/>
      <c r="F2" s="6"/>
      <c r="G2" s="6"/>
      <c r="H2" s="6"/>
      <c r="I2" s="6"/>
      <c r="J2" s="6"/>
      <c r="K2" s="6"/>
      <c r="L2" s="6"/>
      <c r="M2" s="6"/>
      <c r="N2" s="6"/>
      <c r="O2" s="6"/>
      <c r="P2" s="6"/>
      <c r="Q2" s="6"/>
      <c r="R2" s="6"/>
      <c r="S2" s="6"/>
      <c r="T2" s="6"/>
      <c r="U2" s="6"/>
      <c r="V2" s="6"/>
      <c r="W2" s="6"/>
      <c r="X2" s="6"/>
    </row>
    <row r="3" ht="28.5"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50" t="s">
        <v>24</v>
      </c>
      <c r="W3" s="50" t="s">
        <v>25</v>
      </c>
      <c r="X3" s="50" t="s">
        <v>26</v>
      </c>
    </row>
    <row r="4"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pans="1:24">
      <c r="A5" s="10"/>
      <c r="B5" s="9" t="s">
        <v>27</v>
      </c>
      <c r="C5" s="9"/>
      <c r="D5" s="9"/>
      <c r="E5" s="9"/>
      <c r="F5" s="9"/>
      <c r="G5" s="9"/>
      <c r="H5" s="9"/>
      <c r="I5" s="9"/>
      <c r="J5" s="9"/>
      <c r="K5" s="9"/>
      <c r="L5" s="9"/>
      <c r="M5" s="9"/>
      <c r="N5" s="9"/>
      <c r="O5" s="9"/>
      <c r="P5" s="21">
        <f>SUM(P6:P33)</f>
        <v>5678173</v>
      </c>
      <c r="Q5" s="9"/>
      <c r="R5" s="9"/>
      <c r="S5" s="9"/>
      <c r="T5" s="9"/>
      <c r="U5" s="9"/>
      <c r="V5" s="9"/>
      <c r="W5" s="9"/>
      <c r="X5" s="21">
        <f>SUM(X6:X33)</f>
        <v>4542538.4</v>
      </c>
    </row>
    <row r="6" ht="60" spans="1:24">
      <c r="A6" s="36">
        <v>1</v>
      </c>
      <c r="B6" s="12" t="s">
        <v>117</v>
      </c>
      <c r="C6" s="12" t="s">
        <v>66</v>
      </c>
      <c r="D6" s="12" t="s">
        <v>118</v>
      </c>
      <c r="E6" s="12" t="s">
        <v>119</v>
      </c>
      <c r="F6" s="12" t="s">
        <v>69</v>
      </c>
      <c r="G6" s="18" t="s">
        <v>32</v>
      </c>
      <c r="H6" s="43" t="s">
        <v>113</v>
      </c>
      <c r="I6" s="56" t="s">
        <v>120</v>
      </c>
      <c r="J6" s="17" t="s">
        <v>121</v>
      </c>
      <c r="K6" s="20" t="s">
        <v>36</v>
      </c>
      <c r="L6" s="19">
        <v>988</v>
      </c>
      <c r="M6" s="22">
        <v>3000</v>
      </c>
      <c r="N6" s="23">
        <f t="shared" ref="N6:N33" si="0">L6*M6</f>
        <v>2964000</v>
      </c>
      <c r="O6" s="24">
        <v>0.1</v>
      </c>
      <c r="P6" s="23">
        <f t="shared" ref="P6:P33" si="1">N6*O6</f>
        <v>296400</v>
      </c>
      <c r="Q6" s="26">
        <v>45114</v>
      </c>
      <c r="R6" s="26">
        <v>45479.9999884259</v>
      </c>
      <c r="S6" s="24">
        <v>0.8</v>
      </c>
      <c r="T6" s="24">
        <v>0.2</v>
      </c>
      <c r="U6" s="29">
        <f t="shared" ref="U6:U33" si="2">P6*T6</f>
        <v>59280</v>
      </c>
      <c r="V6" s="47">
        <v>59280</v>
      </c>
      <c r="W6" s="23">
        <f t="shared" ref="W6:W33" si="3">U6-V6</f>
        <v>0</v>
      </c>
      <c r="X6" s="23">
        <f t="shared" ref="X6:X33" si="4">P6*S6</f>
        <v>237120</v>
      </c>
    </row>
    <row r="7" ht="48" spans="1:24">
      <c r="A7" s="36">
        <v>2</v>
      </c>
      <c r="B7" s="12" t="s">
        <v>117</v>
      </c>
      <c r="C7" s="12" t="s">
        <v>66</v>
      </c>
      <c r="D7" s="12" t="s">
        <v>122</v>
      </c>
      <c r="E7" s="12" t="s">
        <v>123</v>
      </c>
      <c r="F7" s="12" t="s">
        <v>69</v>
      </c>
      <c r="G7" s="18" t="s">
        <v>32</v>
      </c>
      <c r="H7" s="43" t="s">
        <v>113</v>
      </c>
      <c r="I7" s="56" t="s">
        <v>124</v>
      </c>
      <c r="J7" s="20" t="s">
        <v>125</v>
      </c>
      <c r="K7" s="20" t="s">
        <v>36</v>
      </c>
      <c r="L7" s="19">
        <v>44</v>
      </c>
      <c r="M7" s="22">
        <v>3000</v>
      </c>
      <c r="N7" s="23">
        <f t="shared" si="0"/>
        <v>132000</v>
      </c>
      <c r="O7" s="24">
        <v>0.1</v>
      </c>
      <c r="P7" s="23">
        <f t="shared" si="1"/>
        <v>13200</v>
      </c>
      <c r="Q7" s="26">
        <v>45118</v>
      </c>
      <c r="R7" s="26">
        <v>45483.9999884259</v>
      </c>
      <c r="S7" s="24">
        <v>0.8</v>
      </c>
      <c r="T7" s="24">
        <v>0.2</v>
      </c>
      <c r="U7" s="29">
        <f t="shared" si="2"/>
        <v>2640</v>
      </c>
      <c r="V7" s="23">
        <v>2640</v>
      </c>
      <c r="W7" s="23">
        <f t="shared" si="3"/>
        <v>0</v>
      </c>
      <c r="X7" s="23">
        <f t="shared" si="4"/>
        <v>10560</v>
      </c>
    </row>
    <row r="8" ht="48" spans="1:24">
      <c r="A8" s="36">
        <v>3</v>
      </c>
      <c r="B8" s="12" t="s">
        <v>117</v>
      </c>
      <c r="C8" s="12" t="s">
        <v>66</v>
      </c>
      <c r="D8" s="12" t="s">
        <v>126</v>
      </c>
      <c r="E8" s="12" t="s">
        <v>127</v>
      </c>
      <c r="F8" s="12" t="s">
        <v>69</v>
      </c>
      <c r="G8" s="18" t="s">
        <v>32</v>
      </c>
      <c r="H8" s="43" t="s">
        <v>113</v>
      </c>
      <c r="I8" s="56" t="s">
        <v>128</v>
      </c>
      <c r="J8" s="19" t="s">
        <v>113</v>
      </c>
      <c r="K8" s="20" t="s">
        <v>36</v>
      </c>
      <c r="L8" s="19">
        <v>877</v>
      </c>
      <c r="M8" s="22">
        <v>3000</v>
      </c>
      <c r="N8" s="23">
        <f t="shared" si="0"/>
        <v>2631000</v>
      </c>
      <c r="O8" s="24">
        <v>0.1</v>
      </c>
      <c r="P8" s="23">
        <f t="shared" si="1"/>
        <v>263100</v>
      </c>
      <c r="Q8" s="26">
        <v>45124</v>
      </c>
      <c r="R8" s="26">
        <v>45489.9999884259</v>
      </c>
      <c r="S8" s="24">
        <v>0.8</v>
      </c>
      <c r="T8" s="24">
        <v>0.2</v>
      </c>
      <c r="U8" s="29">
        <f t="shared" si="2"/>
        <v>52620</v>
      </c>
      <c r="V8" s="47">
        <v>52620</v>
      </c>
      <c r="W8" s="23">
        <f t="shared" si="3"/>
        <v>0</v>
      </c>
      <c r="X8" s="23">
        <f t="shared" si="4"/>
        <v>210480</v>
      </c>
    </row>
    <row r="9" ht="48" spans="1:24">
      <c r="A9" s="36">
        <v>4</v>
      </c>
      <c r="B9" s="12" t="s">
        <v>117</v>
      </c>
      <c r="C9" s="12" t="s">
        <v>28</v>
      </c>
      <c r="D9" s="12" t="s">
        <v>129</v>
      </c>
      <c r="E9" s="12" t="s">
        <v>97</v>
      </c>
      <c r="F9" s="12" t="s">
        <v>31</v>
      </c>
      <c r="G9" s="18" t="s">
        <v>32</v>
      </c>
      <c r="H9" s="43" t="s">
        <v>77</v>
      </c>
      <c r="I9" s="56" t="s">
        <v>130</v>
      </c>
      <c r="J9" s="19" t="s">
        <v>79</v>
      </c>
      <c r="K9" s="20" t="s">
        <v>36</v>
      </c>
      <c r="L9" s="19">
        <v>10000</v>
      </c>
      <c r="M9" s="22">
        <v>900</v>
      </c>
      <c r="N9" s="23">
        <f t="shared" si="0"/>
        <v>9000000</v>
      </c>
      <c r="O9" s="24">
        <v>0.1</v>
      </c>
      <c r="P9" s="23">
        <f t="shared" si="1"/>
        <v>900000</v>
      </c>
      <c r="Q9" s="26">
        <v>45140</v>
      </c>
      <c r="R9" s="26">
        <v>45505.9999884259</v>
      </c>
      <c r="S9" s="24">
        <v>0.8</v>
      </c>
      <c r="T9" s="24">
        <v>0.2</v>
      </c>
      <c r="U9" s="29">
        <f t="shared" si="2"/>
        <v>180000</v>
      </c>
      <c r="V9" s="30">
        <v>180000</v>
      </c>
      <c r="W9" s="23">
        <f t="shared" si="3"/>
        <v>0</v>
      </c>
      <c r="X9" s="23">
        <f t="shared" si="4"/>
        <v>720000</v>
      </c>
    </row>
    <row r="10" ht="48" spans="1:24">
      <c r="A10" s="36">
        <v>5</v>
      </c>
      <c r="B10" s="12" t="s">
        <v>117</v>
      </c>
      <c r="C10" s="12" t="s">
        <v>28</v>
      </c>
      <c r="D10" s="12" t="s">
        <v>129</v>
      </c>
      <c r="E10" s="12" t="s">
        <v>97</v>
      </c>
      <c r="F10" s="12" t="s">
        <v>31</v>
      </c>
      <c r="G10" s="18" t="s">
        <v>32</v>
      </c>
      <c r="H10" s="43" t="s">
        <v>77</v>
      </c>
      <c r="I10" s="56" t="s">
        <v>131</v>
      </c>
      <c r="J10" s="17" t="s">
        <v>132</v>
      </c>
      <c r="K10" s="20" t="s">
        <v>36</v>
      </c>
      <c r="L10" s="19">
        <f>500*3</f>
        <v>1500</v>
      </c>
      <c r="M10" s="22">
        <v>2000</v>
      </c>
      <c r="N10" s="23">
        <f t="shared" si="0"/>
        <v>3000000</v>
      </c>
      <c r="O10" s="24">
        <v>0.1</v>
      </c>
      <c r="P10" s="23">
        <f t="shared" si="1"/>
        <v>300000</v>
      </c>
      <c r="Q10" s="26">
        <v>45140</v>
      </c>
      <c r="R10" s="26">
        <v>45505.9999884259</v>
      </c>
      <c r="S10" s="24">
        <v>0.8</v>
      </c>
      <c r="T10" s="24">
        <v>0.2</v>
      </c>
      <c r="U10" s="29">
        <f t="shared" si="2"/>
        <v>60000</v>
      </c>
      <c r="V10" s="30">
        <v>60000</v>
      </c>
      <c r="W10" s="23">
        <f t="shared" si="3"/>
        <v>0</v>
      </c>
      <c r="X10" s="23">
        <f t="shared" si="4"/>
        <v>240000</v>
      </c>
    </row>
    <row r="11" ht="48" spans="1:24">
      <c r="A11" s="36">
        <v>6</v>
      </c>
      <c r="B11" s="12" t="s">
        <v>117</v>
      </c>
      <c r="C11" s="12" t="s">
        <v>66</v>
      </c>
      <c r="D11" s="12" t="s">
        <v>133</v>
      </c>
      <c r="E11" s="12" t="s">
        <v>134</v>
      </c>
      <c r="F11" s="12" t="s">
        <v>69</v>
      </c>
      <c r="G11" s="51" t="s">
        <v>32</v>
      </c>
      <c r="H11" s="43" t="s">
        <v>77</v>
      </c>
      <c r="I11" s="56" t="s">
        <v>135</v>
      </c>
      <c r="J11" s="17" t="s">
        <v>136</v>
      </c>
      <c r="K11" s="20" t="s">
        <v>36</v>
      </c>
      <c r="L11" s="19">
        <f>300*4</f>
        <v>1200</v>
      </c>
      <c r="M11" s="22">
        <v>2000</v>
      </c>
      <c r="N11" s="23">
        <f t="shared" si="0"/>
        <v>2400000</v>
      </c>
      <c r="O11" s="24">
        <v>0.1</v>
      </c>
      <c r="P11" s="23">
        <f t="shared" si="1"/>
        <v>240000</v>
      </c>
      <c r="Q11" s="26">
        <v>45136</v>
      </c>
      <c r="R11" s="26">
        <v>45501.9999884259</v>
      </c>
      <c r="S11" s="24">
        <v>0.8</v>
      </c>
      <c r="T11" s="24">
        <v>0.2</v>
      </c>
      <c r="U11" s="29">
        <f t="shared" si="2"/>
        <v>48000</v>
      </c>
      <c r="V11" s="30">
        <v>48000</v>
      </c>
      <c r="W11" s="23">
        <f t="shared" si="3"/>
        <v>0</v>
      </c>
      <c r="X11" s="23">
        <f t="shared" si="4"/>
        <v>192000</v>
      </c>
    </row>
    <row r="12" ht="48" spans="1:24">
      <c r="A12" s="36">
        <v>7</v>
      </c>
      <c r="B12" s="12" t="s">
        <v>117</v>
      </c>
      <c r="C12" s="12" t="s">
        <v>66</v>
      </c>
      <c r="D12" s="12" t="s">
        <v>133</v>
      </c>
      <c r="E12" s="12" t="s">
        <v>134</v>
      </c>
      <c r="F12" s="12" t="s">
        <v>69</v>
      </c>
      <c r="G12" s="51" t="s">
        <v>32</v>
      </c>
      <c r="H12" s="43" t="s">
        <v>113</v>
      </c>
      <c r="I12" s="56" t="s">
        <v>137</v>
      </c>
      <c r="J12" s="17" t="s">
        <v>138</v>
      </c>
      <c r="K12" s="20" t="s">
        <v>36</v>
      </c>
      <c r="L12" s="19">
        <v>300</v>
      </c>
      <c r="M12" s="22">
        <v>3000</v>
      </c>
      <c r="N12" s="23">
        <f t="shared" si="0"/>
        <v>900000</v>
      </c>
      <c r="O12" s="24">
        <v>0.1</v>
      </c>
      <c r="P12" s="23">
        <f t="shared" si="1"/>
        <v>90000</v>
      </c>
      <c r="Q12" s="26">
        <v>45136</v>
      </c>
      <c r="R12" s="26">
        <v>45501.9999884259</v>
      </c>
      <c r="S12" s="24">
        <v>0.8</v>
      </c>
      <c r="T12" s="24">
        <v>0.2</v>
      </c>
      <c r="U12" s="29">
        <f t="shared" si="2"/>
        <v>18000</v>
      </c>
      <c r="V12" s="30">
        <v>18000</v>
      </c>
      <c r="W12" s="23">
        <f t="shared" si="3"/>
        <v>0</v>
      </c>
      <c r="X12" s="23">
        <f t="shared" si="4"/>
        <v>72000</v>
      </c>
    </row>
    <row r="13" ht="48" spans="1:24">
      <c r="A13" s="36">
        <v>8</v>
      </c>
      <c r="B13" s="12" t="s">
        <v>117</v>
      </c>
      <c r="C13" s="12" t="s">
        <v>66</v>
      </c>
      <c r="D13" s="12" t="s">
        <v>139</v>
      </c>
      <c r="E13" s="12" t="s">
        <v>140</v>
      </c>
      <c r="F13" s="12" t="s">
        <v>69</v>
      </c>
      <c r="G13" s="51" t="s">
        <v>32</v>
      </c>
      <c r="H13" s="43" t="s">
        <v>113</v>
      </c>
      <c r="I13" s="56" t="s">
        <v>141</v>
      </c>
      <c r="J13" s="17" t="s">
        <v>142</v>
      </c>
      <c r="K13" s="20" t="s">
        <v>36</v>
      </c>
      <c r="L13" s="19">
        <v>1437</v>
      </c>
      <c r="M13" s="22">
        <v>3000</v>
      </c>
      <c r="N13" s="23">
        <f t="shared" si="0"/>
        <v>4311000</v>
      </c>
      <c r="O13" s="24">
        <v>0.1</v>
      </c>
      <c r="P13" s="23">
        <f t="shared" si="1"/>
        <v>431100</v>
      </c>
      <c r="Q13" s="26">
        <v>45169</v>
      </c>
      <c r="R13" s="26">
        <v>45534.9999884259</v>
      </c>
      <c r="S13" s="24">
        <v>0.8</v>
      </c>
      <c r="T13" s="24">
        <v>0.2</v>
      </c>
      <c r="U13" s="29">
        <f t="shared" si="2"/>
        <v>86220</v>
      </c>
      <c r="V13" s="30">
        <v>86220</v>
      </c>
      <c r="W13" s="23">
        <f t="shared" si="3"/>
        <v>0</v>
      </c>
      <c r="X13" s="23">
        <f t="shared" si="4"/>
        <v>344880</v>
      </c>
    </row>
    <row r="14" ht="48" spans="1:24">
      <c r="A14" s="36">
        <v>9</v>
      </c>
      <c r="B14" s="12" t="s">
        <v>117</v>
      </c>
      <c r="C14" s="12" t="s">
        <v>66</v>
      </c>
      <c r="D14" s="12" t="s">
        <v>143</v>
      </c>
      <c r="E14" s="12" t="s">
        <v>144</v>
      </c>
      <c r="F14" s="12" t="s">
        <v>69</v>
      </c>
      <c r="G14" s="18" t="s">
        <v>32</v>
      </c>
      <c r="H14" s="43" t="s">
        <v>113</v>
      </c>
      <c r="I14" s="56" t="s">
        <v>145</v>
      </c>
      <c r="J14" s="17" t="s">
        <v>146</v>
      </c>
      <c r="K14" s="20" t="s">
        <v>36</v>
      </c>
      <c r="L14" s="19">
        <v>510</v>
      </c>
      <c r="M14" s="22">
        <v>3000</v>
      </c>
      <c r="N14" s="23">
        <f t="shared" si="0"/>
        <v>1530000</v>
      </c>
      <c r="O14" s="24">
        <v>0.1</v>
      </c>
      <c r="P14" s="23">
        <f t="shared" si="1"/>
        <v>153000</v>
      </c>
      <c r="Q14" s="26">
        <v>45169</v>
      </c>
      <c r="R14" s="26">
        <v>45534.9999884259</v>
      </c>
      <c r="S14" s="24">
        <v>0.8</v>
      </c>
      <c r="T14" s="24">
        <v>0.2</v>
      </c>
      <c r="U14" s="29">
        <f t="shared" si="2"/>
        <v>30600</v>
      </c>
      <c r="V14" s="30">
        <v>30600</v>
      </c>
      <c r="W14" s="23">
        <f t="shared" si="3"/>
        <v>0</v>
      </c>
      <c r="X14" s="23">
        <f t="shared" si="4"/>
        <v>122400</v>
      </c>
    </row>
    <row r="15" ht="48" spans="1:24">
      <c r="A15" s="36">
        <v>10</v>
      </c>
      <c r="B15" s="12" t="s">
        <v>117</v>
      </c>
      <c r="C15" s="12" t="s">
        <v>66</v>
      </c>
      <c r="D15" s="12" t="s">
        <v>139</v>
      </c>
      <c r="E15" s="12" t="s">
        <v>147</v>
      </c>
      <c r="F15" s="12" t="s">
        <v>69</v>
      </c>
      <c r="G15" s="18" t="s">
        <v>32</v>
      </c>
      <c r="H15" s="43" t="s">
        <v>113</v>
      </c>
      <c r="I15" s="56" t="s">
        <v>148</v>
      </c>
      <c r="J15" s="17" t="s">
        <v>149</v>
      </c>
      <c r="K15" s="20" t="s">
        <v>36</v>
      </c>
      <c r="L15" s="19">
        <v>312</v>
      </c>
      <c r="M15" s="22">
        <v>3000</v>
      </c>
      <c r="N15" s="23">
        <f t="shared" si="0"/>
        <v>936000</v>
      </c>
      <c r="O15" s="24">
        <v>0.1</v>
      </c>
      <c r="P15" s="23">
        <f t="shared" si="1"/>
        <v>93600</v>
      </c>
      <c r="Q15" s="26">
        <v>45169</v>
      </c>
      <c r="R15" s="26">
        <v>45534.9999884259</v>
      </c>
      <c r="S15" s="24">
        <v>0.8</v>
      </c>
      <c r="T15" s="24">
        <v>0.2</v>
      </c>
      <c r="U15" s="29">
        <f t="shared" si="2"/>
        <v>18720</v>
      </c>
      <c r="V15" s="30">
        <v>18720</v>
      </c>
      <c r="W15" s="23">
        <f t="shared" si="3"/>
        <v>0</v>
      </c>
      <c r="X15" s="23">
        <f t="shared" si="4"/>
        <v>74880</v>
      </c>
    </row>
    <row r="16" ht="48" spans="1:24">
      <c r="A16" s="36">
        <v>11</v>
      </c>
      <c r="B16" s="12" t="s">
        <v>117</v>
      </c>
      <c r="C16" s="12" t="s">
        <v>66</v>
      </c>
      <c r="D16" s="12" t="s">
        <v>150</v>
      </c>
      <c r="E16" s="12" t="s">
        <v>151</v>
      </c>
      <c r="F16" s="12" t="s">
        <v>69</v>
      </c>
      <c r="G16" s="18" t="s">
        <v>32</v>
      </c>
      <c r="H16" s="43" t="s">
        <v>113</v>
      </c>
      <c r="I16" s="56" t="s">
        <v>152</v>
      </c>
      <c r="J16" s="43" t="s">
        <v>113</v>
      </c>
      <c r="K16" s="20" t="s">
        <v>36</v>
      </c>
      <c r="L16" s="19">
        <v>870</v>
      </c>
      <c r="M16" s="22">
        <v>3000</v>
      </c>
      <c r="N16" s="23">
        <f t="shared" si="0"/>
        <v>2610000</v>
      </c>
      <c r="O16" s="24">
        <v>0.1</v>
      </c>
      <c r="P16" s="23">
        <f t="shared" si="1"/>
        <v>261000</v>
      </c>
      <c r="Q16" s="26">
        <v>45169</v>
      </c>
      <c r="R16" s="26">
        <v>45534.9999884259</v>
      </c>
      <c r="S16" s="24">
        <v>0.8</v>
      </c>
      <c r="T16" s="24">
        <v>0.2</v>
      </c>
      <c r="U16" s="29">
        <f t="shared" si="2"/>
        <v>52200</v>
      </c>
      <c r="V16" s="30">
        <v>52200</v>
      </c>
      <c r="W16" s="23">
        <f t="shared" si="3"/>
        <v>0</v>
      </c>
      <c r="X16" s="23">
        <f t="shared" si="4"/>
        <v>208800</v>
      </c>
    </row>
    <row r="17" ht="48" spans="1:24">
      <c r="A17" s="36">
        <v>12</v>
      </c>
      <c r="B17" s="12" t="s">
        <v>117</v>
      </c>
      <c r="C17" s="12" t="s">
        <v>66</v>
      </c>
      <c r="D17" s="12" t="s">
        <v>150</v>
      </c>
      <c r="E17" s="12" t="s">
        <v>153</v>
      </c>
      <c r="F17" s="12" t="s">
        <v>69</v>
      </c>
      <c r="G17" s="18" t="s">
        <v>32</v>
      </c>
      <c r="H17" s="43" t="s">
        <v>113</v>
      </c>
      <c r="I17" s="56" t="s">
        <v>154</v>
      </c>
      <c r="J17" s="43" t="s">
        <v>113</v>
      </c>
      <c r="K17" s="20" t="s">
        <v>36</v>
      </c>
      <c r="L17" s="19">
        <v>855</v>
      </c>
      <c r="M17" s="22">
        <v>3000</v>
      </c>
      <c r="N17" s="23">
        <f t="shared" si="0"/>
        <v>2565000</v>
      </c>
      <c r="O17" s="24">
        <v>0.1</v>
      </c>
      <c r="P17" s="23">
        <f t="shared" si="1"/>
        <v>256500</v>
      </c>
      <c r="Q17" s="26">
        <v>45169</v>
      </c>
      <c r="R17" s="26">
        <v>45534.9999884259</v>
      </c>
      <c r="S17" s="24">
        <v>0.8</v>
      </c>
      <c r="T17" s="24">
        <v>0.2</v>
      </c>
      <c r="U17" s="29">
        <f t="shared" si="2"/>
        <v>51300</v>
      </c>
      <c r="V17" s="30">
        <v>51300</v>
      </c>
      <c r="W17" s="23">
        <f t="shared" si="3"/>
        <v>0</v>
      </c>
      <c r="X17" s="23">
        <f t="shared" si="4"/>
        <v>205200</v>
      </c>
    </row>
    <row r="18" ht="48" spans="1:24">
      <c r="A18" s="36">
        <v>13</v>
      </c>
      <c r="B18" s="12" t="s">
        <v>117</v>
      </c>
      <c r="C18" s="12" t="s">
        <v>66</v>
      </c>
      <c r="D18" s="12" t="s">
        <v>139</v>
      </c>
      <c r="E18" s="12" t="s">
        <v>155</v>
      </c>
      <c r="F18" s="12" t="s">
        <v>69</v>
      </c>
      <c r="G18" s="18" t="s">
        <v>32</v>
      </c>
      <c r="H18" s="43" t="s">
        <v>113</v>
      </c>
      <c r="I18" s="56" t="s">
        <v>156</v>
      </c>
      <c r="J18" s="20" t="s">
        <v>157</v>
      </c>
      <c r="K18" s="20" t="s">
        <v>36</v>
      </c>
      <c r="L18" s="19">
        <v>562</v>
      </c>
      <c r="M18" s="22">
        <v>3000</v>
      </c>
      <c r="N18" s="23">
        <f t="shared" si="0"/>
        <v>1686000</v>
      </c>
      <c r="O18" s="24">
        <v>0.1</v>
      </c>
      <c r="P18" s="23">
        <f t="shared" si="1"/>
        <v>168600</v>
      </c>
      <c r="Q18" s="26">
        <v>45169</v>
      </c>
      <c r="R18" s="26">
        <v>45534.9999884259</v>
      </c>
      <c r="S18" s="24">
        <v>0.8</v>
      </c>
      <c r="T18" s="24">
        <v>0.2</v>
      </c>
      <c r="U18" s="29">
        <f t="shared" si="2"/>
        <v>33720</v>
      </c>
      <c r="V18" s="30">
        <v>33720</v>
      </c>
      <c r="W18" s="23">
        <f t="shared" si="3"/>
        <v>0</v>
      </c>
      <c r="X18" s="23">
        <f t="shared" si="4"/>
        <v>134880</v>
      </c>
    </row>
    <row r="19" ht="48" spans="1:24">
      <c r="A19" s="36">
        <v>14</v>
      </c>
      <c r="B19" s="12" t="s">
        <v>117</v>
      </c>
      <c r="C19" s="12" t="s">
        <v>66</v>
      </c>
      <c r="D19" s="12" t="s">
        <v>139</v>
      </c>
      <c r="E19" s="12" t="s">
        <v>158</v>
      </c>
      <c r="F19" s="12" t="s">
        <v>69</v>
      </c>
      <c r="G19" s="18" t="s">
        <v>32</v>
      </c>
      <c r="H19" s="43" t="s">
        <v>113</v>
      </c>
      <c r="I19" s="56" t="s">
        <v>159</v>
      </c>
      <c r="J19" s="20" t="s">
        <v>142</v>
      </c>
      <c r="K19" s="20" t="s">
        <v>36</v>
      </c>
      <c r="L19" s="19">
        <v>1362</v>
      </c>
      <c r="M19" s="22">
        <v>3000</v>
      </c>
      <c r="N19" s="23">
        <f t="shared" si="0"/>
        <v>4086000</v>
      </c>
      <c r="O19" s="24">
        <v>0.1</v>
      </c>
      <c r="P19" s="23">
        <f t="shared" si="1"/>
        <v>408600</v>
      </c>
      <c r="Q19" s="26">
        <v>45169</v>
      </c>
      <c r="R19" s="26">
        <v>45534.9999884259</v>
      </c>
      <c r="S19" s="24">
        <v>0.8</v>
      </c>
      <c r="T19" s="24">
        <v>0.2</v>
      </c>
      <c r="U19" s="29">
        <f t="shared" si="2"/>
        <v>81720</v>
      </c>
      <c r="V19" s="30">
        <v>81720</v>
      </c>
      <c r="W19" s="23">
        <f t="shared" si="3"/>
        <v>0</v>
      </c>
      <c r="X19" s="23">
        <f t="shared" si="4"/>
        <v>326880</v>
      </c>
    </row>
    <row r="20" ht="48" spans="1:24">
      <c r="A20" s="36">
        <v>15</v>
      </c>
      <c r="B20" s="12" t="s">
        <v>117</v>
      </c>
      <c r="C20" s="12" t="s">
        <v>66</v>
      </c>
      <c r="D20" s="12" t="s">
        <v>160</v>
      </c>
      <c r="E20" s="12" t="s">
        <v>161</v>
      </c>
      <c r="F20" s="12" t="s">
        <v>69</v>
      </c>
      <c r="G20" s="18" t="s">
        <v>32</v>
      </c>
      <c r="H20" s="43" t="s">
        <v>113</v>
      </c>
      <c r="I20" s="56" t="s">
        <v>162</v>
      </c>
      <c r="J20" s="20" t="s">
        <v>157</v>
      </c>
      <c r="K20" s="20" t="s">
        <v>36</v>
      </c>
      <c r="L20" s="19">
        <v>337</v>
      </c>
      <c r="M20" s="22">
        <v>3000</v>
      </c>
      <c r="N20" s="23">
        <f t="shared" si="0"/>
        <v>1011000</v>
      </c>
      <c r="O20" s="24">
        <v>0.1</v>
      </c>
      <c r="P20" s="23">
        <f t="shared" si="1"/>
        <v>101100</v>
      </c>
      <c r="Q20" s="26">
        <v>45169</v>
      </c>
      <c r="R20" s="26">
        <v>45534.9999884259</v>
      </c>
      <c r="S20" s="24">
        <v>0.8</v>
      </c>
      <c r="T20" s="24">
        <v>0.2</v>
      </c>
      <c r="U20" s="29">
        <f t="shared" si="2"/>
        <v>20220</v>
      </c>
      <c r="V20" s="30">
        <v>20220</v>
      </c>
      <c r="W20" s="23">
        <f t="shared" si="3"/>
        <v>0</v>
      </c>
      <c r="X20" s="23">
        <f t="shared" si="4"/>
        <v>80880</v>
      </c>
    </row>
    <row r="21" ht="48" spans="1:24">
      <c r="A21" s="36">
        <v>16</v>
      </c>
      <c r="B21" s="12" t="s">
        <v>117</v>
      </c>
      <c r="C21" s="12" t="s">
        <v>66</v>
      </c>
      <c r="D21" s="12" t="s">
        <v>163</v>
      </c>
      <c r="E21" s="12" t="s">
        <v>164</v>
      </c>
      <c r="F21" s="12" t="s">
        <v>69</v>
      </c>
      <c r="G21" s="18" t="s">
        <v>32</v>
      </c>
      <c r="H21" s="43" t="s">
        <v>77</v>
      </c>
      <c r="I21" s="56" t="s">
        <v>165</v>
      </c>
      <c r="J21" s="17" t="s">
        <v>166</v>
      </c>
      <c r="K21" s="20" t="s">
        <v>36</v>
      </c>
      <c r="L21" s="19">
        <f>11*4</f>
        <v>44</v>
      </c>
      <c r="M21" s="22">
        <v>2000</v>
      </c>
      <c r="N21" s="23">
        <f t="shared" si="0"/>
        <v>88000</v>
      </c>
      <c r="O21" s="24">
        <v>0.1</v>
      </c>
      <c r="P21" s="23">
        <f t="shared" si="1"/>
        <v>8800</v>
      </c>
      <c r="Q21" s="26">
        <v>45171</v>
      </c>
      <c r="R21" s="26">
        <v>45536.9999884259</v>
      </c>
      <c r="S21" s="24">
        <v>0.8</v>
      </c>
      <c r="T21" s="24">
        <v>0.2</v>
      </c>
      <c r="U21" s="29">
        <f t="shared" si="2"/>
        <v>1760</v>
      </c>
      <c r="V21" s="30">
        <v>1760</v>
      </c>
      <c r="W21" s="23">
        <f t="shared" si="3"/>
        <v>0</v>
      </c>
      <c r="X21" s="23">
        <f t="shared" si="4"/>
        <v>7040</v>
      </c>
    </row>
    <row r="22" ht="72" spans="1:24">
      <c r="A22" s="36">
        <v>17</v>
      </c>
      <c r="B22" s="12" t="s">
        <v>117</v>
      </c>
      <c r="C22" s="12" t="s">
        <v>66</v>
      </c>
      <c r="D22" s="12" t="s">
        <v>167</v>
      </c>
      <c r="E22" s="12" t="s">
        <v>168</v>
      </c>
      <c r="F22" s="12" t="s">
        <v>69</v>
      </c>
      <c r="G22" s="18" t="s">
        <v>32</v>
      </c>
      <c r="H22" s="43" t="s">
        <v>37</v>
      </c>
      <c r="I22" s="56" t="s">
        <v>169</v>
      </c>
      <c r="J22" s="51" t="s">
        <v>37</v>
      </c>
      <c r="K22" s="20" t="s">
        <v>36</v>
      </c>
      <c r="L22" s="19">
        <v>462</v>
      </c>
      <c r="M22" s="22">
        <v>1000</v>
      </c>
      <c r="N22" s="23">
        <f t="shared" si="0"/>
        <v>462000</v>
      </c>
      <c r="O22" s="24">
        <v>0.04</v>
      </c>
      <c r="P22" s="23">
        <f t="shared" si="1"/>
        <v>18480</v>
      </c>
      <c r="Q22" s="26">
        <v>45175</v>
      </c>
      <c r="R22" s="26">
        <v>45265.9999884259</v>
      </c>
      <c r="S22" s="24">
        <v>0.8</v>
      </c>
      <c r="T22" s="24">
        <v>0.2</v>
      </c>
      <c r="U22" s="29">
        <f t="shared" si="2"/>
        <v>3696</v>
      </c>
      <c r="V22" s="30">
        <v>3696</v>
      </c>
      <c r="W22" s="23">
        <f t="shared" si="3"/>
        <v>0</v>
      </c>
      <c r="X22" s="23">
        <f t="shared" si="4"/>
        <v>14784</v>
      </c>
    </row>
    <row r="23" ht="60" spans="1:24">
      <c r="A23" s="36">
        <v>18</v>
      </c>
      <c r="B23" s="12" t="s">
        <v>117</v>
      </c>
      <c r="C23" s="12" t="s">
        <v>28</v>
      </c>
      <c r="D23" s="12" t="s">
        <v>170</v>
      </c>
      <c r="E23" s="12" t="s">
        <v>171</v>
      </c>
      <c r="F23" s="12" t="s">
        <v>31</v>
      </c>
      <c r="G23" s="18" t="s">
        <v>32</v>
      </c>
      <c r="H23" s="43" t="s">
        <v>77</v>
      </c>
      <c r="I23" s="56" t="s">
        <v>172</v>
      </c>
      <c r="J23" s="17" t="s">
        <v>80</v>
      </c>
      <c r="K23" s="20" t="s">
        <v>36</v>
      </c>
      <c r="L23" s="19">
        <f>1016*4</f>
        <v>4064</v>
      </c>
      <c r="M23" s="22">
        <v>2000</v>
      </c>
      <c r="N23" s="23">
        <f t="shared" si="0"/>
        <v>8128000</v>
      </c>
      <c r="O23" s="24">
        <v>0.1</v>
      </c>
      <c r="P23" s="23">
        <f t="shared" si="1"/>
        <v>812800</v>
      </c>
      <c r="Q23" s="26">
        <v>45175</v>
      </c>
      <c r="R23" s="26">
        <v>45540.9999884259</v>
      </c>
      <c r="S23" s="24">
        <v>0.8</v>
      </c>
      <c r="T23" s="24">
        <v>0.2</v>
      </c>
      <c r="U23" s="29">
        <f t="shared" si="2"/>
        <v>162560</v>
      </c>
      <c r="V23" s="30">
        <v>162560</v>
      </c>
      <c r="W23" s="23">
        <f t="shared" si="3"/>
        <v>0</v>
      </c>
      <c r="X23" s="23">
        <f t="shared" si="4"/>
        <v>650240</v>
      </c>
    </row>
    <row r="24" ht="48" spans="1:24">
      <c r="A24" s="36">
        <v>19</v>
      </c>
      <c r="B24" s="12" t="s">
        <v>117</v>
      </c>
      <c r="C24" s="12" t="s">
        <v>66</v>
      </c>
      <c r="D24" s="12" t="s">
        <v>173</v>
      </c>
      <c r="E24" s="12" t="s">
        <v>174</v>
      </c>
      <c r="F24" s="12" t="s">
        <v>69</v>
      </c>
      <c r="G24" s="18" t="s">
        <v>32</v>
      </c>
      <c r="H24" s="43" t="s">
        <v>113</v>
      </c>
      <c r="I24" s="56" t="s">
        <v>175</v>
      </c>
      <c r="J24" s="17" t="s">
        <v>176</v>
      </c>
      <c r="K24" s="20" t="s">
        <v>36</v>
      </c>
      <c r="L24" s="19">
        <v>300</v>
      </c>
      <c r="M24" s="22">
        <v>3000</v>
      </c>
      <c r="N24" s="23">
        <f t="shared" si="0"/>
        <v>900000</v>
      </c>
      <c r="O24" s="24">
        <v>0.1</v>
      </c>
      <c r="P24" s="23">
        <f t="shared" si="1"/>
        <v>90000</v>
      </c>
      <c r="Q24" s="26">
        <v>45183</v>
      </c>
      <c r="R24" s="26">
        <v>45548.9999884259</v>
      </c>
      <c r="S24" s="24">
        <v>0.8</v>
      </c>
      <c r="T24" s="24">
        <v>0.2</v>
      </c>
      <c r="U24" s="29">
        <f t="shared" si="2"/>
        <v>18000</v>
      </c>
      <c r="V24" s="30">
        <v>18000</v>
      </c>
      <c r="W24" s="23">
        <f t="shared" si="3"/>
        <v>0</v>
      </c>
      <c r="X24" s="23">
        <f t="shared" si="4"/>
        <v>72000</v>
      </c>
    </row>
    <row r="25" ht="48" spans="1:24">
      <c r="A25" s="36">
        <v>20</v>
      </c>
      <c r="B25" s="12" t="s">
        <v>117</v>
      </c>
      <c r="C25" s="12" t="s">
        <v>66</v>
      </c>
      <c r="D25" s="12" t="s">
        <v>173</v>
      </c>
      <c r="E25" s="12" t="s">
        <v>174</v>
      </c>
      <c r="F25" s="12" t="s">
        <v>69</v>
      </c>
      <c r="G25" s="18" t="s">
        <v>32</v>
      </c>
      <c r="H25" s="43" t="s">
        <v>177</v>
      </c>
      <c r="I25" s="56" t="s">
        <v>178</v>
      </c>
      <c r="J25" s="43" t="s">
        <v>177</v>
      </c>
      <c r="K25" s="20" t="s">
        <v>36</v>
      </c>
      <c r="L25" s="19">
        <v>600</v>
      </c>
      <c r="M25" s="22">
        <v>5000</v>
      </c>
      <c r="N25" s="23">
        <f t="shared" si="0"/>
        <v>3000000</v>
      </c>
      <c r="O25" s="24">
        <v>0.04</v>
      </c>
      <c r="P25" s="23">
        <f t="shared" si="1"/>
        <v>120000</v>
      </c>
      <c r="Q25" s="26">
        <v>45183</v>
      </c>
      <c r="R25" s="26">
        <v>45548.9999884259</v>
      </c>
      <c r="S25" s="24">
        <v>0.8</v>
      </c>
      <c r="T25" s="24">
        <v>0.2</v>
      </c>
      <c r="U25" s="29">
        <f t="shared" si="2"/>
        <v>24000</v>
      </c>
      <c r="V25" s="30">
        <v>24000</v>
      </c>
      <c r="W25" s="23">
        <f t="shared" si="3"/>
        <v>0</v>
      </c>
      <c r="X25" s="23">
        <f t="shared" si="4"/>
        <v>96000</v>
      </c>
    </row>
    <row r="26" ht="48" spans="1:24">
      <c r="A26" s="36">
        <v>21</v>
      </c>
      <c r="B26" s="12" t="s">
        <v>117</v>
      </c>
      <c r="C26" s="12" t="s">
        <v>66</v>
      </c>
      <c r="D26" s="12" t="s">
        <v>179</v>
      </c>
      <c r="E26" s="12" t="s">
        <v>180</v>
      </c>
      <c r="F26" s="12" t="s">
        <v>69</v>
      </c>
      <c r="G26" s="18" t="s">
        <v>32</v>
      </c>
      <c r="H26" s="43" t="s">
        <v>113</v>
      </c>
      <c r="I26" s="56" t="s">
        <v>181</v>
      </c>
      <c r="J26" s="17" t="s">
        <v>157</v>
      </c>
      <c r="K26" s="20" t="s">
        <v>36</v>
      </c>
      <c r="L26" s="19">
        <v>21.84</v>
      </c>
      <c r="M26" s="22">
        <v>3000</v>
      </c>
      <c r="N26" s="23">
        <f t="shared" si="0"/>
        <v>65520</v>
      </c>
      <c r="O26" s="24">
        <v>0.1</v>
      </c>
      <c r="P26" s="23">
        <f t="shared" si="1"/>
        <v>6552</v>
      </c>
      <c r="Q26" s="26">
        <v>45199</v>
      </c>
      <c r="R26" s="26">
        <v>45564.9999884259</v>
      </c>
      <c r="S26" s="24">
        <v>0.8</v>
      </c>
      <c r="T26" s="24">
        <v>0.2</v>
      </c>
      <c r="U26" s="29">
        <f t="shared" si="2"/>
        <v>1310.4</v>
      </c>
      <c r="V26" s="30">
        <v>1310.4</v>
      </c>
      <c r="W26" s="23">
        <f t="shared" si="3"/>
        <v>0</v>
      </c>
      <c r="X26" s="23">
        <f t="shared" si="4"/>
        <v>5241.6</v>
      </c>
    </row>
    <row r="27" ht="60" spans="1:24">
      <c r="A27" s="36">
        <v>22</v>
      </c>
      <c r="B27" s="12" t="s">
        <v>117</v>
      </c>
      <c r="C27" s="12" t="s">
        <v>66</v>
      </c>
      <c r="D27" s="12" t="s">
        <v>182</v>
      </c>
      <c r="E27" s="12" t="s">
        <v>183</v>
      </c>
      <c r="F27" s="12" t="s">
        <v>69</v>
      </c>
      <c r="G27" s="51" t="s">
        <v>32</v>
      </c>
      <c r="H27" s="43" t="s">
        <v>113</v>
      </c>
      <c r="I27" s="56" t="s">
        <v>184</v>
      </c>
      <c r="J27" s="17" t="s">
        <v>157</v>
      </c>
      <c r="K27" s="20" t="s">
        <v>36</v>
      </c>
      <c r="L27" s="33">
        <v>144.79</v>
      </c>
      <c r="M27" s="22">
        <v>3000</v>
      </c>
      <c r="N27" s="23">
        <f t="shared" si="0"/>
        <v>434370</v>
      </c>
      <c r="O27" s="24">
        <v>0.1</v>
      </c>
      <c r="P27" s="23">
        <f t="shared" si="1"/>
        <v>43437</v>
      </c>
      <c r="Q27" s="26">
        <v>45199</v>
      </c>
      <c r="R27" s="26">
        <v>45564.9999884259</v>
      </c>
      <c r="S27" s="24">
        <v>0.8</v>
      </c>
      <c r="T27" s="24">
        <v>0.2</v>
      </c>
      <c r="U27" s="29">
        <f t="shared" si="2"/>
        <v>8687.4</v>
      </c>
      <c r="V27" s="34">
        <v>8682.4</v>
      </c>
      <c r="W27" s="23">
        <f t="shared" si="3"/>
        <v>5</v>
      </c>
      <c r="X27" s="23">
        <f t="shared" si="4"/>
        <v>34749.6</v>
      </c>
    </row>
    <row r="28" ht="60" spans="1:24">
      <c r="A28" s="36">
        <v>23</v>
      </c>
      <c r="B28" s="12" t="s">
        <v>117</v>
      </c>
      <c r="C28" s="12" t="s">
        <v>66</v>
      </c>
      <c r="D28" s="12" t="s">
        <v>185</v>
      </c>
      <c r="E28" s="12" t="s">
        <v>186</v>
      </c>
      <c r="F28" s="12" t="s">
        <v>69</v>
      </c>
      <c r="G28" s="51" t="s">
        <v>32</v>
      </c>
      <c r="H28" s="43" t="s">
        <v>177</v>
      </c>
      <c r="I28" s="56" t="s">
        <v>187</v>
      </c>
      <c r="J28" s="51" t="s">
        <v>177</v>
      </c>
      <c r="K28" s="20" t="s">
        <v>36</v>
      </c>
      <c r="L28" s="33">
        <v>517</v>
      </c>
      <c r="M28" s="22">
        <v>5000</v>
      </c>
      <c r="N28" s="23">
        <f t="shared" si="0"/>
        <v>2585000</v>
      </c>
      <c r="O28" s="24">
        <v>0.04</v>
      </c>
      <c r="P28" s="23">
        <f t="shared" si="1"/>
        <v>103400</v>
      </c>
      <c r="Q28" s="26">
        <v>45199</v>
      </c>
      <c r="R28" s="26">
        <v>45564.9999884259</v>
      </c>
      <c r="S28" s="24">
        <v>0.8</v>
      </c>
      <c r="T28" s="24">
        <v>0.2</v>
      </c>
      <c r="U28" s="29">
        <f t="shared" si="2"/>
        <v>20680</v>
      </c>
      <c r="V28" s="30">
        <v>20680</v>
      </c>
      <c r="W28" s="23">
        <f t="shared" si="3"/>
        <v>0</v>
      </c>
      <c r="X28" s="23">
        <f t="shared" si="4"/>
        <v>82720</v>
      </c>
    </row>
    <row r="29" ht="48" spans="1:24">
      <c r="A29" s="36">
        <v>24</v>
      </c>
      <c r="B29" s="12" t="s">
        <v>117</v>
      </c>
      <c r="C29" s="12" t="s">
        <v>66</v>
      </c>
      <c r="D29" s="12" t="s">
        <v>188</v>
      </c>
      <c r="E29" s="12" t="s">
        <v>189</v>
      </c>
      <c r="F29" s="12" t="s">
        <v>69</v>
      </c>
      <c r="G29" s="51" t="s">
        <v>32</v>
      </c>
      <c r="H29" s="43" t="s">
        <v>113</v>
      </c>
      <c r="I29" s="56" t="s">
        <v>190</v>
      </c>
      <c r="J29" s="17" t="s">
        <v>191</v>
      </c>
      <c r="K29" s="20" t="s">
        <v>36</v>
      </c>
      <c r="L29" s="33">
        <v>487</v>
      </c>
      <c r="M29" s="22">
        <v>3000</v>
      </c>
      <c r="N29" s="23">
        <f t="shared" si="0"/>
        <v>1461000</v>
      </c>
      <c r="O29" s="24">
        <v>0.1</v>
      </c>
      <c r="P29" s="23">
        <f t="shared" si="1"/>
        <v>146100</v>
      </c>
      <c r="Q29" s="26">
        <v>45199</v>
      </c>
      <c r="R29" s="26">
        <v>45564.9999884259</v>
      </c>
      <c r="S29" s="24">
        <v>0.8</v>
      </c>
      <c r="T29" s="24">
        <v>0.2</v>
      </c>
      <c r="U29" s="29">
        <f t="shared" si="2"/>
        <v>29220</v>
      </c>
      <c r="V29" s="30">
        <v>29220</v>
      </c>
      <c r="W29" s="23">
        <f t="shared" si="3"/>
        <v>0</v>
      </c>
      <c r="X29" s="23">
        <f t="shared" si="4"/>
        <v>116880</v>
      </c>
    </row>
    <row r="30" ht="48" spans="1:24">
      <c r="A30" s="36">
        <v>25</v>
      </c>
      <c r="B30" s="12" t="s">
        <v>117</v>
      </c>
      <c r="C30" s="12" t="s">
        <v>66</v>
      </c>
      <c r="D30" s="12" t="s">
        <v>192</v>
      </c>
      <c r="E30" s="12" t="s">
        <v>193</v>
      </c>
      <c r="F30" s="12" t="s">
        <v>69</v>
      </c>
      <c r="G30" s="51" t="s">
        <v>32</v>
      </c>
      <c r="H30" s="43" t="s">
        <v>113</v>
      </c>
      <c r="I30" s="56" t="s">
        <v>194</v>
      </c>
      <c r="J30" s="43" t="s">
        <v>113</v>
      </c>
      <c r="K30" s="20" t="s">
        <v>36</v>
      </c>
      <c r="L30" s="33">
        <v>1100</v>
      </c>
      <c r="M30" s="22">
        <v>3000</v>
      </c>
      <c r="N30" s="23">
        <f t="shared" si="0"/>
        <v>3300000</v>
      </c>
      <c r="O30" s="24">
        <v>0.1</v>
      </c>
      <c r="P30" s="23">
        <f t="shared" si="1"/>
        <v>330000</v>
      </c>
      <c r="Q30" s="26">
        <v>45199</v>
      </c>
      <c r="R30" s="26">
        <v>45564.9999884259</v>
      </c>
      <c r="S30" s="24">
        <v>0.8</v>
      </c>
      <c r="T30" s="24">
        <v>0.2</v>
      </c>
      <c r="U30" s="29">
        <f t="shared" si="2"/>
        <v>66000</v>
      </c>
      <c r="V30" s="30">
        <v>66000</v>
      </c>
      <c r="W30" s="23">
        <f t="shared" si="3"/>
        <v>0</v>
      </c>
      <c r="X30" s="23">
        <f t="shared" si="4"/>
        <v>264000</v>
      </c>
    </row>
    <row r="31" ht="60" spans="1:24">
      <c r="A31" s="36">
        <v>26</v>
      </c>
      <c r="B31" s="12" t="s">
        <v>117</v>
      </c>
      <c r="C31" s="12" t="s">
        <v>66</v>
      </c>
      <c r="D31" s="12" t="s">
        <v>195</v>
      </c>
      <c r="E31" s="12" t="s">
        <v>196</v>
      </c>
      <c r="F31" s="12" t="s">
        <v>69</v>
      </c>
      <c r="G31" s="51" t="s">
        <v>32</v>
      </c>
      <c r="H31" s="43" t="s">
        <v>197</v>
      </c>
      <c r="I31" s="56" t="s">
        <v>198</v>
      </c>
      <c r="J31" s="43" t="s">
        <v>197</v>
      </c>
      <c r="K31" s="20" t="s">
        <v>36</v>
      </c>
      <c r="L31" s="33">
        <v>60.5</v>
      </c>
      <c r="M31" s="22">
        <v>1000</v>
      </c>
      <c r="N31" s="23">
        <f t="shared" si="0"/>
        <v>60500</v>
      </c>
      <c r="O31" s="25">
        <v>0.048</v>
      </c>
      <c r="P31" s="23">
        <f t="shared" si="1"/>
        <v>2904</v>
      </c>
      <c r="Q31" s="26">
        <v>45198</v>
      </c>
      <c r="R31" s="26">
        <v>45288.9999884259</v>
      </c>
      <c r="S31" s="24">
        <v>0.8</v>
      </c>
      <c r="T31" s="24">
        <v>0.2</v>
      </c>
      <c r="U31" s="29">
        <f t="shared" si="2"/>
        <v>580.8</v>
      </c>
      <c r="V31" s="30">
        <v>580.8</v>
      </c>
      <c r="W31" s="23">
        <f t="shared" si="3"/>
        <v>0</v>
      </c>
      <c r="X31" s="23">
        <f t="shared" si="4"/>
        <v>2323.2</v>
      </c>
    </row>
    <row r="32" ht="60" spans="1:24">
      <c r="A32" s="36">
        <v>27</v>
      </c>
      <c r="B32" s="12" t="s">
        <v>117</v>
      </c>
      <c r="C32" s="12" t="s">
        <v>66</v>
      </c>
      <c r="D32" s="12" t="s">
        <v>195</v>
      </c>
      <c r="E32" s="12" t="s">
        <v>196</v>
      </c>
      <c r="F32" s="12" t="s">
        <v>69</v>
      </c>
      <c r="G32" s="51" t="s">
        <v>32</v>
      </c>
      <c r="H32" s="43" t="s">
        <v>77</v>
      </c>
      <c r="I32" s="56" t="s">
        <v>199</v>
      </c>
      <c r="J32" s="17" t="s">
        <v>79</v>
      </c>
      <c r="K32" s="20" t="s">
        <v>36</v>
      </c>
      <c r="L32" s="33">
        <f>15*10</f>
        <v>150</v>
      </c>
      <c r="M32" s="22">
        <v>900</v>
      </c>
      <c r="N32" s="23">
        <f t="shared" si="0"/>
        <v>135000</v>
      </c>
      <c r="O32" s="24">
        <v>0.1</v>
      </c>
      <c r="P32" s="23">
        <f t="shared" si="1"/>
        <v>13500</v>
      </c>
      <c r="Q32" s="26">
        <v>45198</v>
      </c>
      <c r="R32" s="26">
        <v>45563.9999884259</v>
      </c>
      <c r="S32" s="24">
        <v>0.8</v>
      </c>
      <c r="T32" s="24">
        <v>0.2</v>
      </c>
      <c r="U32" s="29">
        <f t="shared" si="2"/>
        <v>2700</v>
      </c>
      <c r="V32" s="30">
        <v>2700</v>
      </c>
      <c r="W32" s="23">
        <f t="shared" si="3"/>
        <v>0</v>
      </c>
      <c r="X32" s="23">
        <f t="shared" si="4"/>
        <v>10800</v>
      </c>
    </row>
    <row r="33" ht="60" spans="1:24">
      <c r="A33" s="36">
        <v>28</v>
      </c>
      <c r="B33" s="12" t="s">
        <v>117</v>
      </c>
      <c r="C33" s="12" t="s">
        <v>66</v>
      </c>
      <c r="D33" s="12" t="s">
        <v>195</v>
      </c>
      <c r="E33" s="12" t="s">
        <v>196</v>
      </c>
      <c r="F33" s="12" t="s">
        <v>69</v>
      </c>
      <c r="G33" s="51" t="s">
        <v>32</v>
      </c>
      <c r="H33" s="43" t="s">
        <v>113</v>
      </c>
      <c r="I33" s="56" t="s">
        <v>200</v>
      </c>
      <c r="J33" s="43" t="s">
        <v>113</v>
      </c>
      <c r="K33" s="20" t="s">
        <v>36</v>
      </c>
      <c r="L33" s="33">
        <v>20</v>
      </c>
      <c r="M33" s="22">
        <v>3000</v>
      </c>
      <c r="N33" s="23">
        <f t="shared" si="0"/>
        <v>60000</v>
      </c>
      <c r="O33" s="24">
        <v>0.1</v>
      </c>
      <c r="P33" s="23">
        <f t="shared" si="1"/>
        <v>6000</v>
      </c>
      <c r="Q33" s="26">
        <v>45198</v>
      </c>
      <c r="R33" s="26">
        <v>45563.9999884259</v>
      </c>
      <c r="S33" s="24">
        <v>0.8</v>
      </c>
      <c r="T33" s="24">
        <v>0.2</v>
      </c>
      <c r="U33" s="29">
        <f t="shared" si="2"/>
        <v>1200</v>
      </c>
      <c r="V33" s="30">
        <v>1200</v>
      </c>
      <c r="W33" s="23">
        <f t="shared" si="3"/>
        <v>0</v>
      </c>
      <c r="X33" s="23">
        <f t="shared" si="4"/>
        <v>4800</v>
      </c>
    </row>
  </sheetData>
  <mergeCells count="2">
    <mergeCell ref="A2:X2"/>
    <mergeCell ref="A3:A4"/>
  </mergeCells>
  <dataValidations count="4">
    <dataValidation allowBlank="1" showInputMessage="1" showErrorMessage="1" sqref="D6:D8"/>
    <dataValidation type="list" allowBlank="1" showInputMessage="1" showErrorMessage="1" sqref="F9 F10 F11 F14 F15 F16 F17 F18 F19 F20 F21 F22 F23 F24 F25 F26 F27 F28 F29 F30 F31 F32 F33 F6:F8 F12:F13">
      <formula1>"菜篮子基地,农业龙头企业,市内其他主体"</formula1>
    </dataValidation>
    <dataValidation allowBlank="1" sqref="D9 D10 D11 D12 D13 D14 D15 D16 D17 D18 D19 D21 D22 D23 D24 D33"/>
    <dataValidation type="list" allowBlank="1" showInputMessage="1" showErrorMessage="1" sqref="C9 C10 C11 C12 C13 C14 C15 C16 C17 C18 C19 C22 C23 C24 C25 C26 C27 C28 C29 C30 C31 C32 C33 C6:C8 C20:C21">
      <formula1>"深圳市内（含深汕）,省内市外"</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workbookViewId="0">
      <selection activeCell="A2" sqref="A2:X2"/>
    </sheetView>
  </sheetViews>
  <sheetFormatPr defaultColWidth="8.89166666666667" defaultRowHeight="14.25"/>
  <cols>
    <col min="1" max="1" width="5.33333333333333" customWidth="true"/>
    <col min="16" max="16" width="16.8916666666667" customWidth="true"/>
    <col min="24" max="24" width="15.3333333333333" customWidth="true"/>
  </cols>
  <sheetData>
    <row r="1" spans="1:24">
      <c r="A1" s="4"/>
      <c r="B1" s="4"/>
      <c r="C1" s="4"/>
      <c r="D1" s="4"/>
      <c r="E1" s="4"/>
      <c r="F1" s="4"/>
      <c r="G1" s="4"/>
      <c r="H1" s="4"/>
      <c r="I1" s="4"/>
      <c r="J1" s="4"/>
      <c r="K1" s="4"/>
      <c r="L1" s="4"/>
      <c r="M1" s="49"/>
      <c r="N1" s="49"/>
      <c r="O1" s="4"/>
      <c r="P1" s="4"/>
      <c r="Q1" s="4"/>
      <c r="R1" s="4"/>
      <c r="S1" s="4"/>
      <c r="T1" s="4"/>
      <c r="U1" s="4"/>
      <c r="V1" s="49"/>
      <c r="W1" s="49"/>
      <c r="X1" s="49"/>
    </row>
    <row r="2" ht="18" spans="1:24">
      <c r="A2" s="6" t="s">
        <v>201</v>
      </c>
      <c r="B2" s="6"/>
      <c r="C2" s="6"/>
      <c r="D2" s="6"/>
      <c r="E2" s="6"/>
      <c r="F2" s="6"/>
      <c r="G2" s="6"/>
      <c r="H2" s="6"/>
      <c r="I2" s="6"/>
      <c r="J2" s="6"/>
      <c r="K2" s="6"/>
      <c r="L2" s="6"/>
      <c r="M2" s="6"/>
      <c r="N2" s="6"/>
      <c r="O2" s="6"/>
      <c r="P2" s="6"/>
      <c r="Q2" s="6"/>
      <c r="R2" s="6"/>
      <c r="S2" s="6"/>
      <c r="T2" s="6"/>
      <c r="U2" s="6"/>
      <c r="V2" s="6"/>
      <c r="W2" s="6"/>
      <c r="X2" s="6"/>
    </row>
    <row r="3" ht="28.5"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50" t="s">
        <v>24</v>
      </c>
      <c r="W3" s="50" t="s">
        <v>25</v>
      </c>
      <c r="X3" s="50" t="s">
        <v>26</v>
      </c>
    </row>
    <row r="4"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pans="1:24">
      <c r="A5" s="10"/>
      <c r="B5" s="9" t="s">
        <v>27</v>
      </c>
      <c r="C5" s="9"/>
      <c r="D5" s="9"/>
      <c r="E5" s="9"/>
      <c r="F5" s="9"/>
      <c r="G5" s="9"/>
      <c r="H5" s="9"/>
      <c r="I5" s="9"/>
      <c r="J5" s="9"/>
      <c r="K5" s="9"/>
      <c r="L5" s="9"/>
      <c r="M5" s="9"/>
      <c r="N5" s="9"/>
      <c r="O5" s="9"/>
      <c r="P5" s="21">
        <f>SUM(P6:P16)</f>
        <v>4168550</v>
      </c>
      <c r="Q5" s="9"/>
      <c r="R5" s="9"/>
      <c r="S5" s="9"/>
      <c r="T5" s="9"/>
      <c r="U5" s="9"/>
      <c r="V5" s="9"/>
      <c r="W5" s="9"/>
      <c r="X5" s="28">
        <f>SUM(X6:X16)</f>
        <v>3334840</v>
      </c>
    </row>
    <row r="6" ht="48" spans="1:24">
      <c r="A6" s="36">
        <v>1</v>
      </c>
      <c r="B6" s="39" t="s">
        <v>201</v>
      </c>
      <c r="C6" s="39" t="s">
        <v>28</v>
      </c>
      <c r="D6" s="39" t="s">
        <v>202</v>
      </c>
      <c r="E6" s="39" t="s">
        <v>203</v>
      </c>
      <c r="F6" s="39" t="s">
        <v>31</v>
      </c>
      <c r="G6" s="18" t="s">
        <v>32</v>
      </c>
      <c r="H6" s="18" t="s">
        <v>77</v>
      </c>
      <c r="I6" s="39" t="s">
        <v>204</v>
      </c>
      <c r="J6" s="18" t="s">
        <v>80</v>
      </c>
      <c r="K6" s="20" t="s">
        <v>36</v>
      </c>
      <c r="L6" s="19">
        <v>14220</v>
      </c>
      <c r="M6" s="22">
        <v>2000</v>
      </c>
      <c r="N6" s="23">
        <f t="shared" ref="N6:N16" si="0">L6*M6</f>
        <v>28440000</v>
      </c>
      <c r="O6" s="24">
        <v>0.1</v>
      </c>
      <c r="P6" s="23">
        <f t="shared" ref="P6:P16" si="1">N6*O6</f>
        <v>2844000</v>
      </c>
      <c r="Q6" s="26">
        <v>45115</v>
      </c>
      <c r="R6" s="26">
        <v>45480</v>
      </c>
      <c r="S6" s="24">
        <v>0.8</v>
      </c>
      <c r="T6" s="24">
        <v>0.2</v>
      </c>
      <c r="U6" s="29">
        <f t="shared" ref="U6:U16" si="2">P6*T6</f>
        <v>568800</v>
      </c>
      <c r="V6" s="47">
        <v>568800</v>
      </c>
      <c r="W6" s="23">
        <f t="shared" ref="W6:W16" si="3">U6-V6</f>
        <v>0</v>
      </c>
      <c r="X6" s="23">
        <f t="shared" ref="X6:X16" si="4">P6*S6</f>
        <v>2275200</v>
      </c>
    </row>
    <row r="7" ht="48" spans="1:24">
      <c r="A7" s="36">
        <v>2</v>
      </c>
      <c r="B7" s="39" t="s">
        <v>201</v>
      </c>
      <c r="C7" s="39" t="s">
        <v>28</v>
      </c>
      <c r="D7" s="39" t="s">
        <v>202</v>
      </c>
      <c r="E7" s="39" t="s">
        <v>203</v>
      </c>
      <c r="F7" s="39" t="s">
        <v>31</v>
      </c>
      <c r="G7" s="18" t="s">
        <v>32</v>
      </c>
      <c r="H7" s="18" t="s">
        <v>77</v>
      </c>
      <c r="I7" s="39" t="s">
        <v>205</v>
      </c>
      <c r="J7" s="18" t="s">
        <v>79</v>
      </c>
      <c r="K7" s="20" t="s">
        <v>36</v>
      </c>
      <c r="L7" s="19">
        <v>9500</v>
      </c>
      <c r="M7" s="22">
        <v>900</v>
      </c>
      <c r="N7" s="23">
        <f t="shared" si="0"/>
        <v>8550000</v>
      </c>
      <c r="O7" s="24">
        <v>0.1</v>
      </c>
      <c r="P7" s="23">
        <f t="shared" si="1"/>
        <v>855000</v>
      </c>
      <c r="Q7" s="26">
        <v>45146</v>
      </c>
      <c r="R7" s="26">
        <v>45511</v>
      </c>
      <c r="S7" s="24">
        <v>0.8</v>
      </c>
      <c r="T7" s="24">
        <v>0.2</v>
      </c>
      <c r="U7" s="29">
        <f t="shared" si="2"/>
        <v>171000</v>
      </c>
      <c r="V7" s="47">
        <v>171000</v>
      </c>
      <c r="W7" s="23">
        <f t="shared" si="3"/>
        <v>0</v>
      </c>
      <c r="X7" s="23">
        <f t="shared" si="4"/>
        <v>684000</v>
      </c>
    </row>
    <row r="8" ht="48" spans="1:24">
      <c r="A8" s="36">
        <v>3</v>
      </c>
      <c r="B8" s="39" t="s">
        <v>201</v>
      </c>
      <c r="C8" s="39" t="s">
        <v>28</v>
      </c>
      <c r="D8" s="39" t="s">
        <v>202</v>
      </c>
      <c r="E8" s="39" t="s">
        <v>203</v>
      </c>
      <c r="F8" s="39" t="s">
        <v>31</v>
      </c>
      <c r="G8" s="18" t="s">
        <v>32</v>
      </c>
      <c r="H8" s="18" t="s">
        <v>113</v>
      </c>
      <c r="I8" s="57" t="s">
        <v>206</v>
      </c>
      <c r="J8" s="18" t="s">
        <v>207</v>
      </c>
      <c r="K8" s="20" t="s">
        <v>36</v>
      </c>
      <c r="L8" s="19">
        <v>1000</v>
      </c>
      <c r="M8" s="22">
        <v>3000</v>
      </c>
      <c r="N8" s="23">
        <f t="shared" si="0"/>
        <v>3000000</v>
      </c>
      <c r="O8" s="24">
        <v>0.1</v>
      </c>
      <c r="P8" s="23">
        <f t="shared" si="1"/>
        <v>300000</v>
      </c>
      <c r="Q8" s="26">
        <v>45146</v>
      </c>
      <c r="R8" s="26">
        <v>45511</v>
      </c>
      <c r="S8" s="24">
        <v>0.8</v>
      </c>
      <c r="T8" s="24">
        <v>0.2</v>
      </c>
      <c r="U8" s="29">
        <f t="shared" si="2"/>
        <v>60000</v>
      </c>
      <c r="V8" s="47">
        <v>60000</v>
      </c>
      <c r="W8" s="23">
        <f t="shared" si="3"/>
        <v>0</v>
      </c>
      <c r="X8" s="23">
        <f t="shared" si="4"/>
        <v>240000</v>
      </c>
    </row>
    <row r="9" ht="48" spans="1:24">
      <c r="A9" s="36">
        <v>4</v>
      </c>
      <c r="B9" s="39" t="s">
        <v>201</v>
      </c>
      <c r="C9" s="39" t="s">
        <v>66</v>
      </c>
      <c r="D9" s="39" t="s">
        <v>208</v>
      </c>
      <c r="E9" s="39" t="s">
        <v>209</v>
      </c>
      <c r="F9" s="39" t="s">
        <v>69</v>
      </c>
      <c r="G9" s="18" t="s">
        <v>32</v>
      </c>
      <c r="H9" s="43" t="s">
        <v>210</v>
      </c>
      <c r="I9" s="57" t="s">
        <v>211</v>
      </c>
      <c r="J9" s="43" t="s">
        <v>210</v>
      </c>
      <c r="K9" s="20" t="s">
        <v>36</v>
      </c>
      <c r="L9" s="19">
        <v>400</v>
      </c>
      <c r="M9" s="22">
        <v>2000</v>
      </c>
      <c r="N9" s="23">
        <f t="shared" si="0"/>
        <v>800000</v>
      </c>
      <c r="O9" s="24">
        <v>0.1</v>
      </c>
      <c r="P9" s="23">
        <f t="shared" si="1"/>
        <v>80000</v>
      </c>
      <c r="Q9" s="26">
        <v>45118</v>
      </c>
      <c r="R9" s="26">
        <v>45483</v>
      </c>
      <c r="S9" s="24">
        <v>0.8</v>
      </c>
      <c r="T9" s="24">
        <v>0.2</v>
      </c>
      <c r="U9" s="29">
        <f t="shared" si="2"/>
        <v>16000</v>
      </c>
      <c r="V9" s="47">
        <v>16000</v>
      </c>
      <c r="W9" s="23">
        <f t="shared" si="3"/>
        <v>0</v>
      </c>
      <c r="X9" s="23">
        <f t="shared" si="4"/>
        <v>64000</v>
      </c>
    </row>
    <row r="10" ht="48" spans="1:24">
      <c r="A10" s="36">
        <v>5</v>
      </c>
      <c r="B10" s="39" t="s">
        <v>201</v>
      </c>
      <c r="C10" s="39" t="s">
        <v>66</v>
      </c>
      <c r="D10" s="39" t="s">
        <v>212</v>
      </c>
      <c r="E10" s="39" t="s">
        <v>213</v>
      </c>
      <c r="F10" s="39" t="s">
        <v>69</v>
      </c>
      <c r="G10" s="18" t="s">
        <v>32</v>
      </c>
      <c r="H10" s="43" t="s">
        <v>113</v>
      </c>
      <c r="I10" s="57" t="s">
        <v>214</v>
      </c>
      <c r="J10" s="43" t="s">
        <v>113</v>
      </c>
      <c r="K10" s="20" t="s">
        <v>36</v>
      </c>
      <c r="L10" s="19">
        <v>40</v>
      </c>
      <c r="M10" s="22">
        <v>3000</v>
      </c>
      <c r="N10" s="23">
        <f t="shared" si="0"/>
        <v>120000</v>
      </c>
      <c r="O10" s="24">
        <v>0.1</v>
      </c>
      <c r="P10" s="23">
        <f t="shared" si="1"/>
        <v>12000</v>
      </c>
      <c r="Q10" s="26">
        <v>45122</v>
      </c>
      <c r="R10" s="26">
        <v>45487</v>
      </c>
      <c r="S10" s="24">
        <v>0.8</v>
      </c>
      <c r="T10" s="24">
        <v>0.2</v>
      </c>
      <c r="U10" s="29">
        <f t="shared" si="2"/>
        <v>2400</v>
      </c>
      <c r="V10" s="47">
        <v>2400</v>
      </c>
      <c r="W10" s="23">
        <f t="shared" si="3"/>
        <v>0</v>
      </c>
      <c r="X10" s="23">
        <f t="shared" si="4"/>
        <v>9600</v>
      </c>
    </row>
    <row r="11" ht="48" spans="1:24">
      <c r="A11" s="36">
        <v>6</v>
      </c>
      <c r="B11" s="39" t="s">
        <v>201</v>
      </c>
      <c r="C11" s="39" t="s">
        <v>66</v>
      </c>
      <c r="D11" s="39" t="s">
        <v>208</v>
      </c>
      <c r="E11" s="39" t="s">
        <v>215</v>
      </c>
      <c r="F11" s="39" t="s">
        <v>69</v>
      </c>
      <c r="G11" s="18" t="s">
        <v>32</v>
      </c>
      <c r="H11" s="43" t="s">
        <v>37</v>
      </c>
      <c r="I11" s="57" t="s">
        <v>216</v>
      </c>
      <c r="J11" s="43" t="s">
        <v>37</v>
      </c>
      <c r="K11" s="20" t="s">
        <v>36</v>
      </c>
      <c r="L11" s="19">
        <v>50</v>
      </c>
      <c r="M11" s="22">
        <v>1000</v>
      </c>
      <c r="N11" s="23">
        <f t="shared" si="0"/>
        <v>50000</v>
      </c>
      <c r="O11" s="24">
        <v>0.04</v>
      </c>
      <c r="P11" s="23">
        <f t="shared" si="1"/>
        <v>2000</v>
      </c>
      <c r="Q11" s="26">
        <v>45125</v>
      </c>
      <c r="R11" s="26">
        <v>45260</v>
      </c>
      <c r="S11" s="24">
        <v>0.8</v>
      </c>
      <c r="T11" s="24">
        <v>0.2</v>
      </c>
      <c r="U11" s="29">
        <f t="shared" si="2"/>
        <v>400</v>
      </c>
      <c r="V11" s="47">
        <v>400</v>
      </c>
      <c r="W11" s="23">
        <f t="shared" si="3"/>
        <v>0</v>
      </c>
      <c r="X11" s="23">
        <f t="shared" si="4"/>
        <v>1600</v>
      </c>
    </row>
    <row r="12" ht="36" spans="1:24">
      <c r="A12" s="36">
        <v>7</v>
      </c>
      <c r="B12" s="39" t="s">
        <v>201</v>
      </c>
      <c r="C12" s="39" t="s">
        <v>66</v>
      </c>
      <c r="D12" s="39" t="s">
        <v>217</v>
      </c>
      <c r="E12" s="39" t="s">
        <v>218</v>
      </c>
      <c r="F12" s="39" t="s">
        <v>69</v>
      </c>
      <c r="G12" s="18" t="s">
        <v>32</v>
      </c>
      <c r="H12" s="43" t="s">
        <v>77</v>
      </c>
      <c r="I12" s="39" t="s">
        <v>219</v>
      </c>
      <c r="J12" s="43" t="s">
        <v>80</v>
      </c>
      <c r="K12" s="20" t="s">
        <v>36</v>
      </c>
      <c r="L12" s="19">
        <v>135</v>
      </c>
      <c r="M12" s="22">
        <v>2000</v>
      </c>
      <c r="N12" s="23">
        <f t="shared" si="0"/>
        <v>270000</v>
      </c>
      <c r="O12" s="24">
        <v>0.1</v>
      </c>
      <c r="P12" s="23">
        <f t="shared" si="1"/>
        <v>27000</v>
      </c>
      <c r="Q12" s="26">
        <v>45170</v>
      </c>
      <c r="R12" s="26">
        <v>45351</v>
      </c>
      <c r="S12" s="24">
        <v>0.8</v>
      </c>
      <c r="T12" s="24">
        <v>0.2</v>
      </c>
      <c r="U12" s="29">
        <f t="shared" si="2"/>
        <v>5400</v>
      </c>
      <c r="V12" s="47">
        <v>5400</v>
      </c>
      <c r="W12" s="23">
        <f t="shared" si="3"/>
        <v>0</v>
      </c>
      <c r="X12" s="23">
        <f t="shared" si="4"/>
        <v>21600</v>
      </c>
    </row>
    <row r="13" ht="36" spans="1:24">
      <c r="A13" s="36">
        <v>7</v>
      </c>
      <c r="B13" s="39" t="s">
        <v>201</v>
      </c>
      <c r="C13" s="39" t="s">
        <v>66</v>
      </c>
      <c r="D13" s="39" t="s">
        <v>217</v>
      </c>
      <c r="E13" s="39" t="s">
        <v>218</v>
      </c>
      <c r="F13" s="39" t="s">
        <v>69</v>
      </c>
      <c r="G13" s="18" t="s">
        <v>32</v>
      </c>
      <c r="H13" s="43" t="s">
        <v>77</v>
      </c>
      <c r="I13" s="39" t="s">
        <v>219</v>
      </c>
      <c r="J13" s="43" t="s">
        <v>79</v>
      </c>
      <c r="K13" s="20" t="s">
        <v>36</v>
      </c>
      <c r="L13" s="19">
        <v>75</v>
      </c>
      <c r="M13" s="22">
        <v>900</v>
      </c>
      <c r="N13" s="23">
        <f t="shared" si="0"/>
        <v>67500</v>
      </c>
      <c r="O13" s="24">
        <v>0.1</v>
      </c>
      <c r="P13" s="23">
        <f t="shared" si="1"/>
        <v>6750</v>
      </c>
      <c r="Q13" s="26">
        <v>45170</v>
      </c>
      <c r="R13" s="26">
        <v>45351</v>
      </c>
      <c r="S13" s="24">
        <v>0.8</v>
      </c>
      <c r="T13" s="24">
        <v>0.2</v>
      </c>
      <c r="U13" s="29">
        <f t="shared" si="2"/>
        <v>1350</v>
      </c>
      <c r="V13" s="47">
        <v>1350</v>
      </c>
      <c r="W13" s="23">
        <f t="shared" si="3"/>
        <v>0</v>
      </c>
      <c r="X13" s="23">
        <f t="shared" si="4"/>
        <v>5400</v>
      </c>
    </row>
    <row r="14" ht="36" spans="1:24">
      <c r="A14" s="36">
        <v>8</v>
      </c>
      <c r="B14" s="39" t="s">
        <v>201</v>
      </c>
      <c r="C14" s="39" t="s">
        <v>66</v>
      </c>
      <c r="D14" s="39" t="s">
        <v>217</v>
      </c>
      <c r="E14" s="39" t="s">
        <v>218</v>
      </c>
      <c r="F14" s="39" t="s">
        <v>69</v>
      </c>
      <c r="G14" s="18" t="s">
        <v>32</v>
      </c>
      <c r="H14" s="43" t="s">
        <v>33</v>
      </c>
      <c r="I14" s="39" t="s">
        <v>220</v>
      </c>
      <c r="J14" s="20" t="s">
        <v>80</v>
      </c>
      <c r="K14" s="20" t="s">
        <v>36</v>
      </c>
      <c r="L14" s="19">
        <v>30</v>
      </c>
      <c r="M14" s="22">
        <v>2000</v>
      </c>
      <c r="N14" s="23">
        <f t="shared" si="0"/>
        <v>60000</v>
      </c>
      <c r="O14" s="24">
        <v>0.06</v>
      </c>
      <c r="P14" s="23">
        <f t="shared" si="1"/>
        <v>3600</v>
      </c>
      <c r="Q14" s="26">
        <v>45170</v>
      </c>
      <c r="R14" s="26">
        <v>45351</v>
      </c>
      <c r="S14" s="24">
        <v>0.8</v>
      </c>
      <c r="T14" s="24">
        <v>0.2</v>
      </c>
      <c r="U14" s="29">
        <f t="shared" si="2"/>
        <v>720</v>
      </c>
      <c r="V14" s="23">
        <v>720</v>
      </c>
      <c r="W14" s="23">
        <f t="shared" si="3"/>
        <v>0</v>
      </c>
      <c r="X14" s="23">
        <f t="shared" si="4"/>
        <v>2880</v>
      </c>
    </row>
    <row r="15" ht="48" spans="1:24">
      <c r="A15" s="36">
        <v>9</v>
      </c>
      <c r="B15" s="39" t="s">
        <v>201</v>
      </c>
      <c r="C15" s="39" t="s">
        <v>66</v>
      </c>
      <c r="D15" s="39" t="s">
        <v>221</v>
      </c>
      <c r="E15" s="39" t="s">
        <v>222</v>
      </c>
      <c r="F15" s="39" t="s">
        <v>69</v>
      </c>
      <c r="G15" s="18" t="s">
        <v>32</v>
      </c>
      <c r="H15" s="43" t="s">
        <v>210</v>
      </c>
      <c r="I15" s="57" t="s">
        <v>223</v>
      </c>
      <c r="J15" s="32" t="s">
        <v>210</v>
      </c>
      <c r="K15" s="20" t="s">
        <v>36</v>
      </c>
      <c r="L15" s="19">
        <v>86</v>
      </c>
      <c r="M15" s="22">
        <v>2000</v>
      </c>
      <c r="N15" s="23">
        <f t="shared" si="0"/>
        <v>172000</v>
      </c>
      <c r="O15" s="24">
        <v>0.1</v>
      </c>
      <c r="P15" s="23">
        <f t="shared" si="1"/>
        <v>17200</v>
      </c>
      <c r="Q15" s="26">
        <v>45171</v>
      </c>
      <c r="R15" s="26">
        <v>45536</v>
      </c>
      <c r="S15" s="24">
        <v>0.8</v>
      </c>
      <c r="T15" s="24">
        <v>0.2</v>
      </c>
      <c r="U15" s="29">
        <f t="shared" si="2"/>
        <v>3440</v>
      </c>
      <c r="V15" s="23">
        <v>3440</v>
      </c>
      <c r="W15" s="23">
        <f t="shared" si="3"/>
        <v>0</v>
      </c>
      <c r="X15" s="23">
        <f t="shared" si="4"/>
        <v>13760</v>
      </c>
    </row>
    <row r="16" ht="48" spans="1:24">
      <c r="A16" s="36">
        <v>10</v>
      </c>
      <c r="B16" s="39" t="s">
        <v>201</v>
      </c>
      <c r="C16" s="39" t="s">
        <v>66</v>
      </c>
      <c r="D16" s="39" t="s">
        <v>221</v>
      </c>
      <c r="E16" s="39" t="s">
        <v>196</v>
      </c>
      <c r="F16" s="39" t="s">
        <v>69</v>
      </c>
      <c r="G16" s="18" t="s">
        <v>32</v>
      </c>
      <c r="H16" s="43" t="s">
        <v>113</v>
      </c>
      <c r="I16" s="57" t="s">
        <v>224</v>
      </c>
      <c r="J16" s="32" t="s">
        <v>225</v>
      </c>
      <c r="K16" s="20" t="s">
        <v>36</v>
      </c>
      <c r="L16" s="19">
        <v>70</v>
      </c>
      <c r="M16" s="22">
        <v>3000</v>
      </c>
      <c r="N16" s="23">
        <f t="shared" si="0"/>
        <v>210000</v>
      </c>
      <c r="O16" s="24">
        <v>0.1</v>
      </c>
      <c r="P16" s="23">
        <f t="shared" si="1"/>
        <v>21000</v>
      </c>
      <c r="Q16" s="26">
        <v>45171</v>
      </c>
      <c r="R16" s="26">
        <v>45536</v>
      </c>
      <c r="S16" s="24">
        <v>0.8</v>
      </c>
      <c r="T16" s="24">
        <v>0.2</v>
      </c>
      <c r="U16" s="29">
        <f t="shared" si="2"/>
        <v>4200</v>
      </c>
      <c r="V16" s="23">
        <v>4200</v>
      </c>
      <c r="W16" s="23">
        <f t="shared" si="3"/>
        <v>0</v>
      </c>
      <c r="X16" s="23">
        <f t="shared" si="4"/>
        <v>16800</v>
      </c>
    </row>
  </sheetData>
  <mergeCells count="2">
    <mergeCell ref="A2:X2"/>
    <mergeCell ref="A3:A4"/>
  </mergeCells>
  <dataValidations count="3">
    <dataValidation type="list" allowBlank="1" showInputMessage="1" showErrorMessage="1" sqref="F6 F9 F10 F11 F12 F13 F14 F15 F16 F7:F8">
      <formula1>"菜篮子基地,农业龙头企业,市内其他主体"</formula1>
    </dataValidation>
    <dataValidation allowBlank="1" showInputMessage="1" showErrorMessage="1" sqref="D6 D9 D10 D11 D12 D13 D14 D16 D7:D8"/>
    <dataValidation type="list" allowBlank="1" showInputMessage="1" showErrorMessage="1" sqref="C6 C9 C10 C11 C12 C13 C14 C15 C16 C7:C8">
      <formula1>"深圳市内（含深汕）,省内市外"</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2"/>
  <sheetViews>
    <sheetView workbookViewId="0">
      <selection activeCell="A2" sqref="A2:X2"/>
    </sheetView>
  </sheetViews>
  <sheetFormatPr defaultColWidth="8.89166666666667" defaultRowHeight="14.25"/>
  <cols>
    <col min="1" max="1" width="5.33333333333333" customWidth="true"/>
    <col min="16" max="16" width="15.6666666666667" customWidth="true"/>
    <col min="22" max="22" width="17.1083333333333" customWidth="true"/>
    <col min="24" max="24" width="14.225" customWidth="true"/>
  </cols>
  <sheetData>
    <row r="1" spans="1:24">
      <c r="A1" s="4"/>
      <c r="B1" s="4"/>
      <c r="C1" s="4"/>
      <c r="D1" s="4"/>
      <c r="E1" s="4"/>
      <c r="F1" s="4"/>
      <c r="G1" s="4"/>
      <c r="H1" s="4"/>
      <c r="I1" s="4"/>
      <c r="J1" s="4"/>
      <c r="K1" s="4"/>
      <c r="L1" s="4"/>
      <c r="M1" s="49"/>
      <c r="N1" s="49"/>
      <c r="O1" s="4"/>
      <c r="P1" s="4"/>
      <c r="Q1" s="4"/>
      <c r="R1" s="4"/>
      <c r="S1" s="4"/>
      <c r="T1" s="4"/>
      <c r="U1" s="4"/>
      <c r="V1" s="49"/>
      <c r="W1" s="49"/>
      <c r="X1" s="49"/>
    </row>
    <row r="2" ht="18" spans="1:24">
      <c r="A2" s="6" t="s">
        <v>226</v>
      </c>
      <c r="B2" s="6"/>
      <c r="C2" s="6"/>
      <c r="D2" s="6"/>
      <c r="E2" s="6"/>
      <c r="F2" s="6"/>
      <c r="G2" s="6"/>
      <c r="H2" s="6"/>
      <c r="I2" s="6"/>
      <c r="J2" s="6"/>
      <c r="K2" s="6"/>
      <c r="L2" s="6"/>
      <c r="M2" s="6"/>
      <c r="N2" s="6"/>
      <c r="O2" s="6"/>
      <c r="P2" s="6"/>
      <c r="Q2" s="6"/>
      <c r="R2" s="6"/>
      <c r="S2" s="6"/>
      <c r="T2" s="6"/>
      <c r="U2" s="6"/>
      <c r="V2" s="6"/>
      <c r="W2" s="6"/>
      <c r="X2" s="6"/>
    </row>
    <row r="3" ht="28.5"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50" t="s">
        <v>24</v>
      </c>
      <c r="W3" s="50" t="s">
        <v>25</v>
      </c>
      <c r="X3" s="50" t="s">
        <v>26</v>
      </c>
    </row>
    <row r="4"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pans="1:24">
      <c r="A5" s="10"/>
      <c r="B5" s="9" t="s">
        <v>27</v>
      </c>
      <c r="C5" s="9"/>
      <c r="D5" s="9"/>
      <c r="E5" s="9"/>
      <c r="F5" s="9"/>
      <c r="G5" s="9"/>
      <c r="H5" s="9"/>
      <c r="I5" s="9"/>
      <c r="J5" s="9"/>
      <c r="K5" s="9"/>
      <c r="L5" s="9"/>
      <c r="M5" s="9"/>
      <c r="N5" s="9"/>
      <c r="O5" s="9"/>
      <c r="P5" s="21">
        <f>SUM(P6:P12)</f>
        <v>5278055.6</v>
      </c>
      <c r="Q5" s="9"/>
      <c r="R5" s="9"/>
      <c r="S5" s="9"/>
      <c r="T5" s="9"/>
      <c r="U5" s="9"/>
      <c r="V5" s="9"/>
      <c r="W5" s="9"/>
      <c r="X5" s="28">
        <f>SUM(X6:X12)</f>
        <v>3964444.48</v>
      </c>
    </row>
    <row r="6" ht="48" spans="1:24">
      <c r="A6" s="36">
        <v>1</v>
      </c>
      <c r="B6" s="12" t="s">
        <v>226</v>
      </c>
      <c r="C6" s="12" t="s">
        <v>28</v>
      </c>
      <c r="D6" s="12" t="s">
        <v>227</v>
      </c>
      <c r="E6" s="12" t="s">
        <v>228</v>
      </c>
      <c r="F6" s="12" t="s">
        <v>31</v>
      </c>
      <c r="G6" s="51" t="s">
        <v>41</v>
      </c>
      <c r="H6" s="43" t="s">
        <v>48</v>
      </c>
      <c r="I6" s="12" t="s">
        <v>229</v>
      </c>
      <c r="J6" s="51" t="s">
        <v>48</v>
      </c>
      <c r="K6" s="20" t="s">
        <v>44</v>
      </c>
      <c r="L6" s="33">
        <v>60000</v>
      </c>
      <c r="M6" s="22">
        <v>1400</v>
      </c>
      <c r="N6" s="23">
        <f t="shared" ref="N6:N12" si="0">L6*M6</f>
        <v>84000000</v>
      </c>
      <c r="O6" s="24">
        <v>0.04</v>
      </c>
      <c r="P6" s="23">
        <f t="shared" ref="P6:P12" si="1">N6*O6</f>
        <v>3360000</v>
      </c>
      <c r="Q6" s="26">
        <v>45163</v>
      </c>
      <c r="R6" s="26">
        <v>45315</v>
      </c>
      <c r="S6" s="24">
        <v>0.75</v>
      </c>
      <c r="T6" s="24">
        <v>0.25</v>
      </c>
      <c r="U6" s="29">
        <f t="shared" ref="U6:U12" si="2">P6*T6</f>
        <v>840000</v>
      </c>
      <c r="V6" s="30">
        <v>840000</v>
      </c>
      <c r="W6" s="23">
        <f t="shared" ref="W6:W12" si="3">U6-V6</f>
        <v>0</v>
      </c>
      <c r="X6" s="23">
        <f t="shared" ref="X6:X12" si="4">P6*S6</f>
        <v>2520000</v>
      </c>
    </row>
    <row r="7" ht="48" spans="1:24">
      <c r="A7" s="36">
        <v>2</v>
      </c>
      <c r="B7" s="12" t="s">
        <v>226</v>
      </c>
      <c r="C7" s="12" t="s">
        <v>28</v>
      </c>
      <c r="D7" s="12" t="s">
        <v>227</v>
      </c>
      <c r="E7" s="12" t="s">
        <v>228</v>
      </c>
      <c r="F7" s="12" t="s">
        <v>31</v>
      </c>
      <c r="G7" s="51" t="s">
        <v>41</v>
      </c>
      <c r="H7" s="43" t="s">
        <v>42</v>
      </c>
      <c r="I7" s="12" t="s">
        <v>230</v>
      </c>
      <c r="J7" s="51" t="s">
        <v>42</v>
      </c>
      <c r="K7" s="20" t="s">
        <v>44</v>
      </c>
      <c r="L7" s="33">
        <v>60000</v>
      </c>
      <c r="M7" s="22">
        <v>500</v>
      </c>
      <c r="N7" s="23">
        <f t="shared" si="0"/>
        <v>30000000</v>
      </c>
      <c r="O7" s="24">
        <v>0.06</v>
      </c>
      <c r="P7" s="23">
        <f t="shared" si="1"/>
        <v>1800000</v>
      </c>
      <c r="Q7" s="26">
        <v>45163</v>
      </c>
      <c r="R7" s="26">
        <v>45253</v>
      </c>
      <c r="S7" s="24">
        <v>0.75</v>
      </c>
      <c r="T7" s="24">
        <v>0.25</v>
      </c>
      <c r="U7" s="29">
        <f t="shared" si="2"/>
        <v>450000</v>
      </c>
      <c r="V7" s="30">
        <v>450000</v>
      </c>
      <c r="W7" s="23">
        <f t="shared" si="3"/>
        <v>0</v>
      </c>
      <c r="X7" s="23">
        <f t="shared" si="4"/>
        <v>1350000</v>
      </c>
    </row>
    <row r="8" ht="60" spans="1:24">
      <c r="A8" s="36">
        <v>3</v>
      </c>
      <c r="B8" s="12" t="s">
        <v>226</v>
      </c>
      <c r="C8" s="12" t="s">
        <v>66</v>
      </c>
      <c r="D8" s="12" t="s">
        <v>231</v>
      </c>
      <c r="E8" s="12" t="s">
        <v>232</v>
      </c>
      <c r="F8" s="12" t="s">
        <v>69</v>
      </c>
      <c r="G8" s="51" t="s">
        <v>32</v>
      </c>
      <c r="H8" s="43" t="s">
        <v>37</v>
      </c>
      <c r="I8" s="12" t="s">
        <v>233</v>
      </c>
      <c r="J8" s="51" t="s">
        <v>37</v>
      </c>
      <c r="K8" s="20" t="s">
        <v>36</v>
      </c>
      <c r="L8" s="33">
        <v>130</v>
      </c>
      <c r="M8" s="22">
        <v>1000</v>
      </c>
      <c r="N8" s="23">
        <f t="shared" si="0"/>
        <v>130000</v>
      </c>
      <c r="O8" s="24">
        <v>0.04</v>
      </c>
      <c r="P8" s="23">
        <f t="shared" si="1"/>
        <v>5200</v>
      </c>
      <c r="Q8" s="26">
        <v>45163</v>
      </c>
      <c r="R8" s="26">
        <v>45260</v>
      </c>
      <c r="S8" s="24">
        <v>0.8</v>
      </c>
      <c r="T8" s="24">
        <v>0.2</v>
      </c>
      <c r="U8" s="29">
        <f t="shared" si="2"/>
        <v>1040</v>
      </c>
      <c r="V8" s="30">
        <v>1040</v>
      </c>
      <c r="W8" s="23">
        <f t="shared" si="3"/>
        <v>0</v>
      </c>
      <c r="X8" s="23">
        <f t="shared" si="4"/>
        <v>4160</v>
      </c>
    </row>
    <row r="9" ht="60" spans="1:24">
      <c r="A9" s="36">
        <v>4</v>
      </c>
      <c r="B9" s="12" t="s">
        <v>226</v>
      </c>
      <c r="C9" s="12" t="s">
        <v>66</v>
      </c>
      <c r="D9" s="12" t="s">
        <v>234</v>
      </c>
      <c r="E9" s="12" t="s">
        <v>235</v>
      </c>
      <c r="F9" s="12" t="s">
        <v>69</v>
      </c>
      <c r="G9" s="51" t="s">
        <v>32</v>
      </c>
      <c r="H9" s="43" t="s">
        <v>236</v>
      </c>
      <c r="I9" s="12" t="s">
        <v>237</v>
      </c>
      <c r="J9" s="43" t="s">
        <v>236</v>
      </c>
      <c r="K9" s="20" t="s">
        <v>36</v>
      </c>
      <c r="L9" s="33">
        <v>95</v>
      </c>
      <c r="M9" s="22">
        <v>1000</v>
      </c>
      <c r="N9" s="23">
        <f t="shared" si="0"/>
        <v>95000</v>
      </c>
      <c r="O9" s="24">
        <v>0.03</v>
      </c>
      <c r="P9" s="23">
        <f t="shared" si="1"/>
        <v>2850</v>
      </c>
      <c r="Q9" s="26">
        <v>45198</v>
      </c>
      <c r="R9" s="26">
        <v>45258</v>
      </c>
      <c r="S9" s="24">
        <v>0.8</v>
      </c>
      <c r="T9" s="24">
        <v>0.2</v>
      </c>
      <c r="U9" s="29">
        <f t="shared" si="2"/>
        <v>570</v>
      </c>
      <c r="V9" s="30">
        <v>570</v>
      </c>
      <c r="W9" s="23">
        <f t="shared" si="3"/>
        <v>0</v>
      </c>
      <c r="X9" s="23">
        <f t="shared" si="4"/>
        <v>2280</v>
      </c>
    </row>
    <row r="10" ht="60" spans="1:24">
      <c r="A10" s="36">
        <v>5</v>
      </c>
      <c r="B10" s="12" t="s">
        <v>226</v>
      </c>
      <c r="C10" s="12" t="s">
        <v>66</v>
      </c>
      <c r="D10" s="37" t="s">
        <v>238</v>
      </c>
      <c r="E10" s="12" t="s">
        <v>235</v>
      </c>
      <c r="F10" s="12" t="s">
        <v>69</v>
      </c>
      <c r="G10" s="51" t="s">
        <v>32</v>
      </c>
      <c r="H10" s="43" t="s">
        <v>37</v>
      </c>
      <c r="I10" s="12" t="s">
        <v>239</v>
      </c>
      <c r="J10" s="51" t="s">
        <v>37</v>
      </c>
      <c r="K10" s="20" t="s">
        <v>36</v>
      </c>
      <c r="L10" s="33">
        <v>2608</v>
      </c>
      <c r="M10" s="22">
        <v>1000</v>
      </c>
      <c r="N10" s="23">
        <f t="shared" si="0"/>
        <v>2608000</v>
      </c>
      <c r="O10" s="24">
        <v>0.04</v>
      </c>
      <c r="P10" s="23">
        <f t="shared" si="1"/>
        <v>104320</v>
      </c>
      <c r="Q10" s="26">
        <v>45198</v>
      </c>
      <c r="R10" s="26">
        <v>45258</v>
      </c>
      <c r="S10" s="24">
        <v>0.8</v>
      </c>
      <c r="T10" s="24">
        <v>0.2</v>
      </c>
      <c r="U10" s="29">
        <f t="shared" si="2"/>
        <v>20864</v>
      </c>
      <c r="V10" s="30">
        <v>20864</v>
      </c>
      <c r="W10" s="23">
        <f t="shared" si="3"/>
        <v>0</v>
      </c>
      <c r="X10" s="23">
        <f t="shared" si="4"/>
        <v>83456</v>
      </c>
    </row>
    <row r="11" ht="60" spans="1:24">
      <c r="A11" s="36">
        <v>6</v>
      </c>
      <c r="B11" s="12" t="s">
        <v>226</v>
      </c>
      <c r="C11" s="12" t="s">
        <v>66</v>
      </c>
      <c r="D11" s="37" t="s">
        <v>240</v>
      </c>
      <c r="E11" s="12" t="s">
        <v>235</v>
      </c>
      <c r="F11" s="12" t="s">
        <v>69</v>
      </c>
      <c r="G11" s="51" t="s">
        <v>32</v>
      </c>
      <c r="H11" s="43" t="s">
        <v>197</v>
      </c>
      <c r="I11" s="12" t="s">
        <v>241</v>
      </c>
      <c r="J11" s="43" t="s">
        <v>197</v>
      </c>
      <c r="K11" s="20" t="s">
        <v>36</v>
      </c>
      <c r="L11" s="33">
        <v>37.2</v>
      </c>
      <c r="M11" s="22">
        <v>1000</v>
      </c>
      <c r="N11" s="23">
        <f t="shared" si="0"/>
        <v>37200</v>
      </c>
      <c r="O11" s="25">
        <v>0.048</v>
      </c>
      <c r="P11" s="23">
        <f t="shared" si="1"/>
        <v>1785.6</v>
      </c>
      <c r="Q11" s="26">
        <v>45198</v>
      </c>
      <c r="R11" s="26">
        <v>45258</v>
      </c>
      <c r="S11" s="24">
        <v>0.8</v>
      </c>
      <c r="T11" s="24">
        <v>0.2</v>
      </c>
      <c r="U11" s="29">
        <f t="shared" si="2"/>
        <v>357.12</v>
      </c>
      <c r="V11" s="30">
        <v>357.12</v>
      </c>
      <c r="W11" s="23">
        <f t="shared" si="3"/>
        <v>0</v>
      </c>
      <c r="X11" s="23">
        <f t="shared" si="4"/>
        <v>1428.48</v>
      </c>
    </row>
    <row r="12" ht="60" spans="1:24">
      <c r="A12" s="36">
        <v>7</v>
      </c>
      <c r="B12" s="12" t="s">
        <v>226</v>
      </c>
      <c r="C12" s="12" t="s">
        <v>66</v>
      </c>
      <c r="D12" s="37" t="s">
        <v>242</v>
      </c>
      <c r="E12" s="12" t="s">
        <v>235</v>
      </c>
      <c r="F12" s="12" t="s">
        <v>69</v>
      </c>
      <c r="G12" s="51" t="s">
        <v>32</v>
      </c>
      <c r="H12" s="43" t="s">
        <v>77</v>
      </c>
      <c r="I12" s="12" t="s">
        <v>243</v>
      </c>
      <c r="J12" s="17" t="s">
        <v>244</v>
      </c>
      <c r="K12" s="20" t="s">
        <v>36</v>
      </c>
      <c r="L12" s="33">
        <v>26</v>
      </c>
      <c r="M12" s="22">
        <v>1500</v>
      </c>
      <c r="N12" s="23">
        <f t="shared" si="0"/>
        <v>39000</v>
      </c>
      <c r="O12" s="24">
        <v>0.1</v>
      </c>
      <c r="P12" s="23">
        <f t="shared" si="1"/>
        <v>3900</v>
      </c>
      <c r="Q12" s="26">
        <v>45198</v>
      </c>
      <c r="R12" s="26">
        <v>45258</v>
      </c>
      <c r="S12" s="24">
        <v>0.8</v>
      </c>
      <c r="T12" s="24">
        <v>0.2</v>
      </c>
      <c r="U12" s="29">
        <f t="shared" si="2"/>
        <v>780</v>
      </c>
      <c r="V12" s="30">
        <v>780</v>
      </c>
      <c r="W12" s="23">
        <f t="shared" si="3"/>
        <v>0</v>
      </c>
      <c r="X12" s="23">
        <f t="shared" si="4"/>
        <v>3120</v>
      </c>
    </row>
  </sheetData>
  <mergeCells count="2">
    <mergeCell ref="A2:X2"/>
    <mergeCell ref="A3:A4"/>
  </mergeCells>
  <dataValidations count="3">
    <dataValidation type="list" allowBlank="1" showInputMessage="1" showErrorMessage="1" sqref="F6 F7 F8 F9 F10 F11 F12">
      <formula1>"菜篮子基地,农业龙头企业,市内其他主体"</formula1>
    </dataValidation>
    <dataValidation allowBlank="1" sqref="D6 D7 D8 D9 D10 D11:D12"/>
    <dataValidation type="list" allowBlank="1" showInputMessage="1" showErrorMessage="1" sqref="C6 C7 C8 C9 C10 C11:C12">
      <formula1>"深圳市内（含深汕）,省内市外"</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8"/>
  <sheetViews>
    <sheetView workbookViewId="0">
      <selection activeCell="M19" sqref="M19"/>
    </sheetView>
  </sheetViews>
  <sheetFormatPr defaultColWidth="8.89166666666667" defaultRowHeight="14.25" outlineLevelRow="7"/>
  <cols>
    <col min="1" max="1" width="4.44166666666667" customWidth="true"/>
    <col min="16" max="16" width="15.225" customWidth="true"/>
    <col min="24" max="24" width="13.6666666666667" customWidth="true"/>
  </cols>
  <sheetData>
    <row r="1" spans="1:24">
      <c r="A1" s="4"/>
      <c r="B1" s="4"/>
      <c r="C1" s="4"/>
      <c r="D1" s="4"/>
      <c r="E1" s="4"/>
      <c r="F1" s="4"/>
      <c r="G1" s="4"/>
      <c r="H1" s="4"/>
      <c r="I1" s="4"/>
      <c r="J1" s="4"/>
      <c r="K1" s="4"/>
      <c r="L1" s="4"/>
      <c r="M1" s="49"/>
      <c r="N1" s="49"/>
      <c r="O1" s="4"/>
      <c r="P1" s="4"/>
      <c r="Q1" s="4"/>
      <c r="R1" s="4"/>
      <c r="S1" s="4"/>
      <c r="T1" s="4"/>
      <c r="U1" s="4"/>
      <c r="V1" s="49"/>
      <c r="W1" s="49"/>
      <c r="X1" s="49"/>
    </row>
    <row r="2" ht="18" spans="1:24">
      <c r="A2" s="6" t="s">
        <v>245</v>
      </c>
      <c r="B2" s="6"/>
      <c r="C2" s="6"/>
      <c r="D2" s="6"/>
      <c r="E2" s="6"/>
      <c r="F2" s="6"/>
      <c r="G2" s="6"/>
      <c r="H2" s="6"/>
      <c r="I2" s="6"/>
      <c r="J2" s="6"/>
      <c r="K2" s="6"/>
      <c r="L2" s="6"/>
      <c r="M2" s="6"/>
      <c r="N2" s="6"/>
      <c r="O2" s="6"/>
      <c r="P2" s="6"/>
      <c r="Q2" s="6"/>
      <c r="R2" s="6"/>
      <c r="S2" s="6"/>
      <c r="T2" s="6"/>
      <c r="U2" s="6"/>
      <c r="V2" s="6"/>
      <c r="W2" s="6"/>
      <c r="X2" s="6"/>
    </row>
    <row r="3" ht="28.5"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50" t="s">
        <v>24</v>
      </c>
      <c r="W3" s="50" t="s">
        <v>25</v>
      </c>
      <c r="X3" s="50" t="s">
        <v>26</v>
      </c>
    </row>
    <row r="4"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pans="1:24">
      <c r="A5" s="10"/>
      <c r="B5" s="9" t="s">
        <v>27</v>
      </c>
      <c r="C5" s="9"/>
      <c r="D5" s="9"/>
      <c r="E5" s="9"/>
      <c r="F5" s="9"/>
      <c r="G5" s="9"/>
      <c r="H5" s="9"/>
      <c r="I5" s="9"/>
      <c r="J5" s="9"/>
      <c r="K5" s="9"/>
      <c r="L5" s="9"/>
      <c r="M5" s="9"/>
      <c r="N5" s="9"/>
      <c r="O5" s="9"/>
      <c r="P5" s="21">
        <f>SUM(P6:P8)</f>
        <v>46768</v>
      </c>
      <c r="Q5" s="9"/>
      <c r="R5" s="9"/>
      <c r="S5" s="9"/>
      <c r="T5" s="9"/>
      <c r="U5" s="9"/>
      <c r="V5" s="9"/>
      <c r="W5" s="9"/>
      <c r="X5" s="28">
        <f>SUM(X6:X8)</f>
        <v>37414.4</v>
      </c>
    </row>
    <row r="6" ht="60" spans="1:24">
      <c r="A6" s="36">
        <v>1</v>
      </c>
      <c r="B6" s="39" t="s">
        <v>245</v>
      </c>
      <c r="C6" s="39" t="s">
        <v>66</v>
      </c>
      <c r="D6" s="39" t="s">
        <v>246</v>
      </c>
      <c r="E6" s="39" t="s">
        <v>247</v>
      </c>
      <c r="F6" s="39" t="s">
        <v>69</v>
      </c>
      <c r="G6" s="18" t="s">
        <v>32</v>
      </c>
      <c r="H6" s="43" t="s">
        <v>37</v>
      </c>
      <c r="I6" s="57" t="s">
        <v>248</v>
      </c>
      <c r="J6" s="33" t="s">
        <v>37</v>
      </c>
      <c r="K6" s="20" t="s">
        <v>36</v>
      </c>
      <c r="L6" s="19">
        <v>139.2</v>
      </c>
      <c r="M6" s="22">
        <v>1000</v>
      </c>
      <c r="N6" s="23">
        <f t="shared" ref="N6:N8" si="0">L6*M6</f>
        <v>139200</v>
      </c>
      <c r="O6" s="24">
        <v>0.04</v>
      </c>
      <c r="P6" s="23">
        <f t="shared" ref="P6:P8" si="1">N6*O6</f>
        <v>5568</v>
      </c>
      <c r="Q6" s="26">
        <v>45112</v>
      </c>
      <c r="R6" s="26">
        <v>45214</v>
      </c>
      <c r="S6" s="24">
        <v>0.8</v>
      </c>
      <c r="T6" s="24">
        <v>0.2</v>
      </c>
      <c r="U6" s="29">
        <f t="shared" ref="U6:U8" si="2">P6*T6</f>
        <v>1113.6</v>
      </c>
      <c r="V6" s="48">
        <v>1113.6</v>
      </c>
      <c r="W6" s="23">
        <f t="shared" ref="W6:W8" si="3">U6-V6</f>
        <v>0</v>
      </c>
      <c r="X6" s="23">
        <f t="shared" ref="X6:X8" si="4">P6*S6</f>
        <v>4454.4</v>
      </c>
    </row>
    <row r="7" ht="60" spans="1:24">
      <c r="A7" s="36">
        <v>2</v>
      </c>
      <c r="B7" s="39" t="s">
        <v>245</v>
      </c>
      <c r="C7" s="39" t="s">
        <v>66</v>
      </c>
      <c r="D7" s="39" t="s">
        <v>249</v>
      </c>
      <c r="E7" s="39" t="s">
        <v>235</v>
      </c>
      <c r="F7" s="39" t="s">
        <v>69</v>
      </c>
      <c r="G7" s="18" t="s">
        <v>32</v>
      </c>
      <c r="H7" s="43" t="s">
        <v>77</v>
      </c>
      <c r="I7" s="57" t="s">
        <v>250</v>
      </c>
      <c r="J7" s="32" t="s">
        <v>251</v>
      </c>
      <c r="K7" s="20" t="s">
        <v>36</v>
      </c>
      <c r="L7" s="19">
        <f>40*2</f>
        <v>80</v>
      </c>
      <c r="M7" s="22">
        <v>1500</v>
      </c>
      <c r="N7" s="23">
        <f t="shared" si="0"/>
        <v>120000</v>
      </c>
      <c r="O7" s="24">
        <v>0.1</v>
      </c>
      <c r="P7" s="23">
        <f t="shared" si="1"/>
        <v>12000</v>
      </c>
      <c r="Q7" s="26">
        <v>45129</v>
      </c>
      <c r="R7" s="26">
        <v>45495</v>
      </c>
      <c r="S7" s="24">
        <v>0.8</v>
      </c>
      <c r="T7" s="24">
        <v>0.2</v>
      </c>
      <c r="U7" s="29">
        <f t="shared" si="2"/>
        <v>2400</v>
      </c>
      <c r="V7" s="48">
        <v>2400</v>
      </c>
      <c r="W7" s="23">
        <f t="shared" si="3"/>
        <v>0</v>
      </c>
      <c r="X7" s="23">
        <f t="shared" si="4"/>
        <v>9600</v>
      </c>
    </row>
    <row r="8" ht="60" spans="1:24">
      <c r="A8" s="36">
        <v>3</v>
      </c>
      <c r="B8" s="39" t="s">
        <v>245</v>
      </c>
      <c r="C8" s="39" t="s">
        <v>66</v>
      </c>
      <c r="D8" s="39" t="s">
        <v>249</v>
      </c>
      <c r="E8" s="39" t="s">
        <v>235</v>
      </c>
      <c r="F8" s="39" t="s">
        <v>69</v>
      </c>
      <c r="G8" s="18" t="s">
        <v>32</v>
      </c>
      <c r="H8" s="43" t="s">
        <v>37</v>
      </c>
      <c r="I8" s="57" t="s">
        <v>252</v>
      </c>
      <c r="J8" s="33" t="s">
        <v>37</v>
      </c>
      <c r="K8" s="20" t="s">
        <v>36</v>
      </c>
      <c r="L8" s="19">
        <v>730</v>
      </c>
      <c r="M8" s="22">
        <v>1000</v>
      </c>
      <c r="N8" s="23">
        <f t="shared" si="0"/>
        <v>730000</v>
      </c>
      <c r="O8" s="24">
        <v>0.04</v>
      </c>
      <c r="P8" s="23">
        <f t="shared" si="1"/>
        <v>29200</v>
      </c>
      <c r="Q8" s="26">
        <v>45129</v>
      </c>
      <c r="R8" s="26">
        <v>45190</v>
      </c>
      <c r="S8" s="24">
        <v>0.8</v>
      </c>
      <c r="T8" s="24">
        <v>0.2</v>
      </c>
      <c r="U8" s="29">
        <f t="shared" si="2"/>
        <v>5840</v>
      </c>
      <c r="V8" s="48">
        <v>5840</v>
      </c>
      <c r="W8" s="23">
        <f t="shared" si="3"/>
        <v>0</v>
      </c>
      <c r="X8" s="23">
        <f t="shared" si="4"/>
        <v>23360</v>
      </c>
    </row>
  </sheetData>
  <mergeCells count="2">
    <mergeCell ref="A2:X2"/>
    <mergeCell ref="A3:A4"/>
  </mergeCells>
  <dataValidations count="3">
    <dataValidation type="list" allowBlank="1" showInputMessage="1" showErrorMessage="1" sqref="F6:F8">
      <formula1>"菜篮子基地,农业龙头企业,市内其他主体"</formula1>
    </dataValidation>
    <dataValidation allowBlank="1" showInputMessage="1" showErrorMessage="1" sqref="D6:D8"/>
    <dataValidation type="list" allowBlank="1" showInputMessage="1" showErrorMessage="1" sqref="C6:C8">
      <formula1>"深圳市内（含深汕）,省内市外"</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X70"/>
  <sheetViews>
    <sheetView view="pageBreakPreview" zoomScaleNormal="100" zoomScaleSheetLayoutView="100" workbookViewId="0">
      <pane xSplit="10" ySplit="4" topLeftCell="K5" activePane="bottomRight" state="frozen"/>
      <selection/>
      <selection pane="topRight"/>
      <selection pane="bottomLeft"/>
      <selection pane="bottomRight" activeCell="A2" sqref="A2:X2"/>
    </sheetView>
  </sheetViews>
  <sheetFormatPr defaultColWidth="9.45" defaultRowHeight="14.25"/>
  <cols>
    <col min="1" max="1" width="4.275" style="4" customWidth="true"/>
    <col min="2" max="2" width="15.0916666666667" style="4" customWidth="true"/>
    <col min="3" max="3" width="6.275" style="4" customWidth="true"/>
    <col min="4" max="4" width="21.3583333333333" style="4" customWidth="true"/>
    <col min="5" max="5" width="20.45" style="4" customWidth="true"/>
    <col min="6" max="6" width="8" style="4" customWidth="true"/>
    <col min="7" max="7" width="6.35833333333333" style="4" customWidth="true"/>
    <col min="8" max="8" width="7.64166666666667" style="4" customWidth="true"/>
    <col min="9" max="9" width="17.275" style="4" customWidth="true"/>
    <col min="10" max="10" width="9.45" style="4"/>
    <col min="11" max="11" width="4.18333333333333" style="4" customWidth="true"/>
    <col min="12" max="12" width="5.81666666666667" style="4" customWidth="true"/>
    <col min="13" max="13" width="8.90833333333333" style="5" customWidth="true"/>
    <col min="14" max="14" width="12.7166666666667" style="5" customWidth="true"/>
    <col min="15" max="15" width="5.275" style="4" customWidth="true"/>
    <col min="16" max="16" width="14.45" style="4" customWidth="true"/>
    <col min="17" max="17" width="10.275" style="4" customWidth="true"/>
    <col min="18" max="18" width="10.0916666666667" style="4" customWidth="true"/>
    <col min="19" max="20" width="6.725" style="4" customWidth="true"/>
    <col min="21" max="21" width="13.0916666666667" style="4" customWidth="true"/>
    <col min="22" max="22" width="12.3583333333333" style="5" customWidth="true"/>
    <col min="23" max="23" width="11.45" style="5" customWidth="true"/>
    <col min="24" max="24" width="16.275" style="5" customWidth="true"/>
    <col min="25" max="16384" width="9.45" style="4"/>
  </cols>
  <sheetData>
    <row r="2" s="1" customFormat="true" ht="29" customHeight="true" spans="1:24">
      <c r="A2" s="6" t="s">
        <v>74</v>
      </c>
      <c r="B2" s="6"/>
      <c r="C2" s="6"/>
      <c r="D2" s="6"/>
      <c r="E2" s="6"/>
      <c r="F2" s="6"/>
      <c r="G2" s="6"/>
      <c r="H2" s="6"/>
      <c r="I2" s="6"/>
      <c r="J2" s="6"/>
      <c r="K2" s="6"/>
      <c r="L2" s="6"/>
      <c r="M2" s="6"/>
      <c r="N2" s="6"/>
      <c r="O2" s="6"/>
      <c r="P2" s="6"/>
      <c r="Q2" s="6"/>
      <c r="R2" s="6"/>
      <c r="S2" s="6"/>
      <c r="T2" s="6"/>
      <c r="U2" s="6"/>
      <c r="V2" s="6"/>
      <c r="W2" s="6"/>
      <c r="X2" s="6"/>
    </row>
    <row r="3" s="2" customFormat="true" ht="55.5" customHeight="true"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27" t="s">
        <v>24</v>
      </c>
      <c r="W3" s="27" t="s">
        <v>25</v>
      </c>
      <c r="X3" s="27" t="s">
        <v>26</v>
      </c>
    </row>
    <row r="4" s="2" customFormat="true" ht="17.5" customHeight="true"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2" customFormat="true" ht="17.5" customHeight="true" spans="1:24">
      <c r="A5" s="10"/>
      <c r="B5" s="9" t="s">
        <v>27</v>
      </c>
      <c r="C5" s="9"/>
      <c r="D5" s="9"/>
      <c r="E5" s="9"/>
      <c r="F5" s="9"/>
      <c r="G5" s="9"/>
      <c r="H5" s="9"/>
      <c r="I5" s="9"/>
      <c r="J5" s="9"/>
      <c r="K5" s="9"/>
      <c r="L5" s="9"/>
      <c r="M5" s="9"/>
      <c r="N5" s="9"/>
      <c r="O5" s="9"/>
      <c r="P5" s="21">
        <f>SUM(P6:P70)</f>
        <v>6176666</v>
      </c>
      <c r="Q5" s="9"/>
      <c r="R5" s="9"/>
      <c r="S5" s="9"/>
      <c r="T5" s="9"/>
      <c r="U5" s="9"/>
      <c r="V5" s="9"/>
      <c r="W5" s="9"/>
      <c r="X5" s="28">
        <f>SUM(X6:X70)</f>
        <v>4899778.635</v>
      </c>
    </row>
    <row r="6" s="3" customFormat="true" ht="36" spans="1:24">
      <c r="A6" s="19">
        <v>1</v>
      </c>
      <c r="B6" s="39" t="s">
        <v>74</v>
      </c>
      <c r="C6" s="39" t="s">
        <v>66</v>
      </c>
      <c r="D6" s="39" t="s">
        <v>253</v>
      </c>
      <c r="E6" s="39" t="s">
        <v>254</v>
      </c>
      <c r="F6" s="39" t="s">
        <v>69</v>
      </c>
      <c r="G6" s="43" t="s">
        <v>32</v>
      </c>
      <c r="H6" s="43" t="s">
        <v>77</v>
      </c>
      <c r="I6" s="39" t="s">
        <v>255</v>
      </c>
      <c r="J6" s="43" t="s">
        <v>116</v>
      </c>
      <c r="K6" s="20" t="s">
        <v>36</v>
      </c>
      <c r="L6" s="19">
        <v>100</v>
      </c>
      <c r="M6" s="44">
        <v>1500</v>
      </c>
      <c r="N6" s="23">
        <f t="shared" ref="N6:N69" si="0">L6*M6</f>
        <v>150000</v>
      </c>
      <c r="O6" s="24">
        <v>0.1</v>
      </c>
      <c r="P6" s="23">
        <f t="shared" ref="P6:P69" si="1">N6*O6</f>
        <v>15000</v>
      </c>
      <c r="Q6" s="26" t="s">
        <v>256</v>
      </c>
      <c r="R6" s="26" t="s">
        <v>257</v>
      </c>
      <c r="S6" s="24">
        <v>0.8</v>
      </c>
      <c r="T6" s="24">
        <v>0.2</v>
      </c>
      <c r="U6" s="29">
        <f t="shared" ref="U6:U69" si="2">P6*T6</f>
        <v>3000</v>
      </c>
      <c r="V6" s="47">
        <v>3000</v>
      </c>
      <c r="W6" s="23">
        <f t="shared" ref="W6:W69" si="3">U6-V6</f>
        <v>0</v>
      </c>
      <c r="X6" s="23">
        <f t="shared" ref="X6:X69" si="4">P6*S6</f>
        <v>12000</v>
      </c>
    </row>
    <row r="7" s="3" customFormat="true" ht="36" spans="1:24">
      <c r="A7" s="19"/>
      <c r="B7" s="39" t="s">
        <v>74</v>
      </c>
      <c r="C7" s="39" t="s">
        <v>66</v>
      </c>
      <c r="D7" s="39" t="s">
        <v>253</v>
      </c>
      <c r="E7" s="39" t="s">
        <v>254</v>
      </c>
      <c r="F7" s="39" t="s">
        <v>69</v>
      </c>
      <c r="G7" s="43" t="s">
        <v>32</v>
      </c>
      <c r="H7" s="43" t="s">
        <v>236</v>
      </c>
      <c r="I7" s="39" t="s">
        <v>258</v>
      </c>
      <c r="J7" s="43" t="s">
        <v>236</v>
      </c>
      <c r="K7" s="20" t="s">
        <v>36</v>
      </c>
      <c r="L7" s="19">
        <v>90</v>
      </c>
      <c r="M7" s="44">
        <v>1000</v>
      </c>
      <c r="N7" s="23">
        <f t="shared" si="0"/>
        <v>90000</v>
      </c>
      <c r="O7" s="24">
        <v>0.03</v>
      </c>
      <c r="P7" s="23">
        <f t="shared" si="1"/>
        <v>2700</v>
      </c>
      <c r="Q7" s="26" t="s">
        <v>256</v>
      </c>
      <c r="R7" s="26" t="s">
        <v>257</v>
      </c>
      <c r="S7" s="24">
        <v>0.8</v>
      </c>
      <c r="T7" s="24">
        <v>0.2</v>
      </c>
      <c r="U7" s="29">
        <f t="shared" si="2"/>
        <v>540</v>
      </c>
      <c r="V7" s="47">
        <v>540</v>
      </c>
      <c r="W7" s="23">
        <f t="shared" si="3"/>
        <v>0</v>
      </c>
      <c r="X7" s="23">
        <f t="shared" si="4"/>
        <v>2160</v>
      </c>
    </row>
    <row r="8" s="3" customFormat="true" ht="36" spans="1:24">
      <c r="A8" s="19"/>
      <c r="B8" s="39" t="s">
        <v>74</v>
      </c>
      <c r="C8" s="39" t="s">
        <v>66</v>
      </c>
      <c r="D8" s="39" t="s">
        <v>253</v>
      </c>
      <c r="E8" s="39" t="s">
        <v>254</v>
      </c>
      <c r="F8" s="39" t="s">
        <v>69</v>
      </c>
      <c r="G8" s="43" t="s">
        <v>32</v>
      </c>
      <c r="H8" s="43" t="s">
        <v>197</v>
      </c>
      <c r="I8" s="39" t="s">
        <v>259</v>
      </c>
      <c r="J8" s="43" t="s">
        <v>197</v>
      </c>
      <c r="K8" s="20" t="s">
        <v>36</v>
      </c>
      <c r="L8" s="19">
        <v>70</v>
      </c>
      <c r="M8" s="44">
        <v>1000</v>
      </c>
      <c r="N8" s="23">
        <f t="shared" si="0"/>
        <v>70000</v>
      </c>
      <c r="O8" s="45">
        <v>0.048</v>
      </c>
      <c r="P8" s="23">
        <f t="shared" si="1"/>
        <v>3360</v>
      </c>
      <c r="Q8" s="26" t="s">
        <v>256</v>
      </c>
      <c r="R8" s="26" t="s">
        <v>257</v>
      </c>
      <c r="S8" s="24">
        <v>0.8</v>
      </c>
      <c r="T8" s="24">
        <v>0.2</v>
      </c>
      <c r="U8" s="29">
        <f t="shared" si="2"/>
        <v>672</v>
      </c>
      <c r="V8" s="23">
        <v>672</v>
      </c>
      <c r="W8" s="23">
        <f t="shared" si="3"/>
        <v>0</v>
      </c>
      <c r="X8" s="23">
        <f t="shared" si="4"/>
        <v>2688</v>
      </c>
    </row>
    <row r="9" s="3" customFormat="true" ht="36" spans="1:24">
      <c r="A9" s="40">
        <v>2</v>
      </c>
      <c r="B9" s="39" t="s">
        <v>74</v>
      </c>
      <c r="C9" s="39" t="s">
        <v>66</v>
      </c>
      <c r="D9" s="39" t="s">
        <v>260</v>
      </c>
      <c r="E9" s="39" t="s">
        <v>261</v>
      </c>
      <c r="F9" s="39" t="s">
        <v>69</v>
      </c>
      <c r="G9" s="43" t="s">
        <v>32</v>
      </c>
      <c r="H9" s="43" t="s">
        <v>77</v>
      </c>
      <c r="I9" s="39" t="s">
        <v>262</v>
      </c>
      <c r="J9" s="43" t="s">
        <v>79</v>
      </c>
      <c r="K9" s="20" t="s">
        <v>36</v>
      </c>
      <c r="L9" s="19">
        <f>190*5</f>
        <v>950</v>
      </c>
      <c r="M9" s="22">
        <v>900</v>
      </c>
      <c r="N9" s="23">
        <f t="shared" si="0"/>
        <v>855000</v>
      </c>
      <c r="O9" s="24">
        <v>0.1</v>
      </c>
      <c r="P9" s="23">
        <f t="shared" si="1"/>
        <v>85500</v>
      </c>
      <c r="Q9" s="26" t="s">
        <v>263</v>
      </c>
      <c r="R9" s="26" t="s">
        <v>257</v>
      </c>
      <c r="S9" s="24">
        <v>0.8</v>
      </c>
      <c r="T9" s="24">
        <v>0.2</v>
      </c>
      <c r="U9" s="29">
        <f t="shared" si="2"/>
        <v>17100</v>
      </c>
      <c r="V9" s="23">
        <v>17100</v>
      </c>
      <c r="W9" s="23">
        <f t="shared" si="3"/>
        <v>0</v>
      </c>
      <c r="X9" s="23">
        <f t="shared" si="4"/>
        <v>68400</v>
      </c>
    </row>
    <row r="10" s="3" customFormat="true" ht="36" spans="1:24">
      <c r="A10" s="41"/>
      <c r="B10" s="39" t="s">
        <v>74</v>
      </c>
      <c r="C10" s="39" t="s">
        <v>66</v>
      </c>
      <c r="D10" s="39" t="s">
        <v>260</v>
      </c>
      <c r="E10" s="39" t="s">
        <v>261</v>
      </c>
      <c r="F10" s="39" t="s">
        <v>69</v>
      </c>
      <c r="G10" s="43" t="s">
        <v>32</v>
      </c>
      <c r="H10" s="43" t="s">
        <v>77</v>
      </c>
      <c r="I10" s="39" t="s">
        <v>262</v>
      </c>
      <c r="J10" s="43" t="s">
        <v>80</v>
      </c>
      <c r="K10" s="20" t="s">
        <v>36</v>
      </c>
      <c r="L10" s="19">
        <f>88*2</f>
        <v>176</v>
      </c>
      <c r="M10" s="22">
        <v>2000</v>
      </c>
      <c r="N10" s="23">
        <f t="shared" si="0"/>
        <v>352000</v>
      </c>
      <c r="O10" s="24">
        <v>0.1</v>
      </c>
      <c r="P10" s="23">
        <f t="shared" si="1"/>
        <v>35200</v>
      </c>
      <c r="Q10" s="26" t="s">
        <v>263</v>
      </c>
      <c r="R10" s="26" t="s">
        <v>257</v>
      </c>
      <c r="S10" s="24">
        <v>0.8</v>
      </c>
      <c r="T10" s="24">
        <v>0.2</v>
      </c>
      <c r="U10" s="29">
        <f t="shared" si="2"/>
        <v>7040</v>
      </c>
      <c r="V10" s="23">
        <v>7040</v>
      </c>
      <c r="W10" s="23">
        <f t="shared" si="3"/>
        <v>0</v>
      </c>
      <c r="X10" s="23">
        <f t="shared" si="4"/>
        <v>28160</v>
      </c>
    </row>
    <row r="11" s="3" customFormat="true" ht="36" spans="1:24">
      <c r="A11" s="19">
        <v>3</v>
      </c>
      <c r="B11" s="39" t="s">
        <v>74</v>
      </c>
      <c r="C11" s="39" t="s">
        <v>66</v>
      </c>
      <c r="D11" s="39" t="s">
        <v>264</v>
      </c>
      <c r="E11" s="39" t="s">
        <v>265</v>
      </c>
      <c r="F11" s="39" t="s">
        <v>69</v>
      </c>
      <c r="G11" s="43" t="s">
        <v>41</v>
      </c>
      <c r="H11" s="19" t="s">
        <v>48</v>
      </c>
      <c r="I11" s="39" t="s">
        <v>266</v>
      </c>
      <c r="J11" s="19" t="s">
        <v>48</v>
      </c>
      <c r="K11" s="20" t="s">
        <v>44</v>
      </c>
      <c r="L11" s="19">
        <v>19000</v>
      </c>
      <c r="M11" s="22">
        <v>1400</v>
      </c>
      <c r="N11" s="23">
        <f t="shared" si="0"/>
        <v>26600000</v>
      </c>
      <c r="O11" s="24">
        <v>0.04</v>
      </c>
      <c r="P11" s="23">
        <f t="shared" si="1"/>
        <v>1064000</v>
      </c>
      <c r="Q11" s="26" t="s">
        <v>267</v>
      </c>
      <c r="R11" s="26" t="s">
        <v>268</v>
      </c>
      <c r="S11" s="24">
        <v>0.75</v>
      </c>
      <c r="T11" s="24">
        <v>0.25</v>
      </c>
      <c r="U11" s="29">
        <f t="shared" si="2"/>
        <v>266000</v>
      </c>
      <c r="V11" s="23">
        <v>266000</v>
      </c>
      <c r="W11" s="23">
        <f t="shared" si="3"/>
        <v>0</v>
      </c>
      <c r="X11" s="23">
        <f t="shared" si="4"/>
        <v>798000</v>
      </c>
    </row>
    <row r="12" s="3" customFormat="true" ht="36" spans="1:24">
      <c r="A12" s="19"/>
      <c r="B12" s="39" t="s">
        <v>74</v>
      </c>
      <c r="C12" s="39" t="s">
        <v>66</v>
      </c>
      <c r="D12" s="39" t="s">
        <v>264</v>
      </c>
      <c r="E12" s="39" t="s">
        <v>265</v>
      </c>
      <c r="F12" s="39" t="s">
        <v>69</v>
      </c>
      <c r="G12" s="18" t="s">
        <v>41</v>
      </c>
      <c r="H12" s="43" t="s">
        <v>42</v>
      </c>
      <c r="I12" s="39" t="s">
        <v>269</v>
      </c>
      <c r="J12" s="18" t="s">
        <v>42</v>
      </c>
      <c r="K12" s="32" t="s">
        <v>44</v>
      </c>
      <c r="L12" s="19">
        <v>20000</v>
      </c>
      <c r="M12" s="22">
        <v>500</v>
      </c>
      <c r="N12" s="23">
        <f t="shared" si="0"/>
        <v>10000000</v>
      </c>
      <c r="O12" s="24">
        <v>0.06</v>
      </c>
      <c r="P12" s="23">
        <f t="shared" si="1"/>
        <v>600000</v>
      </c>
      <c r="Q12" s="26" t="s">
        <v>267</v>
      </c>
      <c r="R12" s="26" t="s">
        <v>268</v>
      </c>
      <c r="S12" s="24">
        <v>0.75</v>
      </c>
      <c r="T12" s="24">
        <v>0.25</v>
      </c>
      <c r="U12" s="29">
        <f t="shared" si="2"/>
        <v>150000</v>
      </c>
      <c r="V12" s="47">
        <v>150000</v>
      </c>
      <c r="W12" s="23">
        <f t="shared" si="3"/>
        <v>0</v>
      </c>
      <c r="X12" s="23">
        <f t="shared" si="4"/>
        <v>450000</v>
      </c>
    </row>
    <row r="13" s="3" customFormat="true" ht="36" spans="1:24">
      <c r="A13" s="19">
        <v>4</v>
      </c>
      <c r="B13" s="39" t="s">
        <v>74</v>
      </c>
      <c r="C13" s="39" t="s">
        <v>66</v>
      </c>
      <c r="D13" s="39" t="s">
        <v>270</v>
      </c>
      <c r="E13" s="39" t="s">
        <v>85</v>
      </c>
      <c r="F13" s="39" t="s">
        <v>69</v>
      </c>
      <c r="G13" s="18" t="s">
        <v>32</v>
      </c>
      <c r="H13" s="43" t="s">
        <v>77</v>
      </c>
      <c r="I13" s="39" t="s">
        <v>271</v>
      </c>
      <c r="J13" s="18" t="s">
        <v>80</v>
      </c>
      <c r="K13" s="32" t="s">
        <v>36</v>
      </c>
      <c r="L13" s="19">
        <v>49</v>
      </c>
      <c r="M13" s="22">
        <v>2000</v>
      </c>
      <c r="N13" s="23">
        <f t="shared" si="0"/>
        <v>98000</v>
      </c>
      <c r="O13" s="24">
        <v>0.1</v>
      </c>
      <c r="P13" s="23">
        <f t="shared" si="1"/>
        <v>9800</v>
      </c>
      <c r="Q13" s="26" t="s">
        <v>272</v>
      </c>
      <c r="R13" s="26" t="s">
        <v>273</v>
      </c>
      <c r="S13" s="24">
        <v>0.8</v>
      </c>
      <c r="T13" s="24">
        <v>0.2</v>
      </c>
      <c r="U13" s="29">
        <f t="shared" si="2"/>
        <v>1960</v>
      </c>
      <c r="V13" s="47">
        <v>1960</v>
      </c>
      <c r="W13" s="23">
        <f t="shared" si="3"/>
        <v>0</v>
      </c>
      <c r="X13" s="23">
        <f t="shared" si="4"/>
        <v>7840</v>
      </c>
    </row>
    <row r="14" s="3" customFormat="true" ht="36" spans="1:24">
      <c r="A14" s="19"/>
      <c r="B14" s="39" t="s">
        <v>74</v>
      </c>
      <c r="C14" s="39" t="s">
        <v>66</v>
      </c>
      <c r="D14" s="39" t="s">
        <v>270</v>
      </c>
      <c r="E14" s="39" t="s">
        <v>85</v>
      </c>
      <c r="F14" s="39" t="s">
        <v>69</v>
      </c>
      <c r="G14" s="18" t="s">
        <v>32</v>
      </c>
      <c r="H14" s="43" t="s">
        <v>77</v>
      </c>
      <c r="I14" s="39" t="s">
        <v>271</v>
      </c>
      <c r="J14" s="18" t="s">
        <v>79</v>
      </c>
      <c r="K14" s="32" t="s">
        <v>36</v>
      </c>
      <c r="L14" s="19">
        <v>49</v>
      </c>
      <c r="M14" s="22">
        <v>900</v>
      </c>
      <c r="N14" s="23">
        <f t="shared" si="0"/>
        <v>44100</v>
      </c>
      <c r="O14" s="24">
        <v>0.1</v>
      </c>
      <c r="P14" s="23">
        <f t="shared" si="1"/>
        <v>4410</v>
      </c>
      <c r="Q14" s="26" t="s">
        <v>272</v>
      </c>
      <c r="R14" s="26" t="s">
        <v>273</v>
      </c>
      <c r="S14" s="24">
        <v>0.8</v>
      </c>
      <c r="T14" s="24">
        <v>0.2</v>
      </c>
      <c r="U14" s="29">
        <f t="shared" si="2"/>
        <v>882</v>
      </c>
      <c r="V14" s="47">
        <v>882</v>
      </c>
      <c r="W14" s="23">
        <f t="shared" si="3"/>
        <v>0</v>
      </c>
      <c r="X14" s="23">
        <f t="shared" si="4"/>
        <v>3528</v>
      </c>
    </row>
    <row r="15" s="3" customFormat="true" ht="36" spans="1:24">
      <c r="A15" s="19"/>
      <c r="B15" s="39" t="s">
        <v>74</v>
      </c>
      <c r="C15" s="39" t="s">
        <v>66</v>
      </c>
      <c r="D15" s="39" t="s">
        <v>270</v>
      </c>
      <c r="E15" s="39" t="s">
        <v>85</v>
      </c>
      <c r="F15" s="39" t="s">
        <v>69</v>
      </c>
      <c r="G15" s="18" t="s">
        <v>32</v>
      </c>
      <c r="H15" s="43" t="s">
        <v>77</v>
      </c>
      <c r="I15" s="39" t="s">
        <v>271</v>
      </c>
      <c r="J15" s="18" t="s">
        <v>116</v>
      </c>
      <c r="K15" s="32" t="s">
        <v>36</v>
      </c>
      <c r="L15" s="19">
        <v>98</v>
      </c>
      <c r="M15" s="22">
        <v>1500</v>
      </c>
      <c r="N15" s="23">
        <f t="shared" si="0"/>
        <v>147000</v>
      </c>
      <c r="O15" s="24">
        <v>0.1</v>
      </c>
      <c r="P15" s="23">
        <f t="shared" si="1"/>
        <v>14700</v>
      </c>
      <c r="Q15" s="26" t="s">
        <v>272</v>
      </c>
      <c r="R15" s="26" t="s">
        <v>273</v>
      </c>
      <c r="S15" s="24">
        <v>0.8</v>
      </c>
      <c r="T15" s="24">
        <v>0.2</v>
      </c>
      <c r="U15" s="29">
        <f t="shared" si="2"/>
        <v>2940</v>
      </c>
      <c r="V15" s="47">
        <v>2940</v>
      </c>
      <c r="W15" s="23">
        <f t="shared" si="3"/>
        <v>0</v>
      </c>
      <c r="X15" s="23">
        <f t="shared" si="4"/>
        <v>11760</v>
      </c>
    </row>
    <row r="16" s="3" customFormat="true" ht="36" spans="1:24">
      <c r="A16" s="19"/>
      <c r="B16" s="39" t="s">
        <v>74</v>
      </c>
      <c r="C16" s="39" t="s">
        <v>66</v>
      </c>
      <c r="D16" s="39" t="s">
        <v>270</v>
      </c>
      <c r="E16" s="39" t="s">
        <v>85</v>
      </c>
      <c r="F16" s="39" t="s">
        <v>69</v>
      </c>
      <c r="G16" s="18" t="s">
        <v>32</v>
      </c>
      <c r="H16" s="43" t="s">
        <v>236</v>
      </c>
      <c r="I16" s="39" t="s">
        <v>274</v>
      </c>
      <c r="J16" s="43" t="s">
        <v>236</v>
      </c>
      <c r="K16" s="32" t="s">
        <v>36</v>
      </c>
      <c r="L16" s="19">
        <v>49</v>
      </c>
      <c r="M16" s="44">
        <v>1000</v>
      </c>
      <c r="N16" s="23">
        <f t="shared" si="0"/>
        <v>49000</v>
      </c>
      <c r="O16" s="24">
        <v>0.03</v>
      </c>
      <c r="P16" s="23">
        <f t="shared" si="1"/>
        <v>1470</v>
      </c>
      <c r="Q16" s="26" t="s">
        <v>272</v>
      </c>
      <c r="R16" s="26" t="s">
        <v>273</v>
      </c>
      <c r="S16" s="24">
        <v>0.8</v>
      </c>
      <c r="T16" s="24">
        <v>0.2</v>
      </c>
      <c r="U16" s="29">
        <f t="shared" si="2"/>
        <v>294</v>
      </c>
      <c r="V16" s="47">
        <v>294</v>
      </c>
      <c r="W16" s="23">
        <f t="shared" si="3"/>
        <v>0</v>
      </c>
      <c r="X16" s="23">
        <f t="shared" si="4"/>
        <v>1176</v>
      </c>
    </row>
    <row r="17" s="3" customFormat="true" ht="36" spans="1:24">
      <c r="A17" s="40">
        <v>5</v>
      </c>
      <c r="B17" s="39" t="s">
        <v>74</v>
      </c>
      <c r="C17" s="39" t="s">
        <v>66</v>
      </c>
      <c r="D17" s="39" t="s">
        <v>87</v>
      </c>
      <c r="E17" s="39" t="s">
        <v>88</v>
      </c>
      <c r="F17" s="39" t="s">
        <v>69</v>
      </c>
      <c r="G17" s="18" t="s">
        <v>32</v>
      </c>
      <c r="H17" s="43" t="s">
        <v>113</v>
      </c>
      <c r="I17" s="39" t="s">
        <v>275</v>
      </c>
      <c r="J17" s="43" t="s">
        <v>276</v>
      </c>
      <c r="K17" s="32" t="s">
        <v>36</v>
      </c>
      <c r="L17" s="19">
        <v>30</v>
      </c>
      <c r="M17" s="22">
        <v>3000</v>
      </c>
      <c r="N17" s="23">
        <f t="shared" si="0"/>
        <v>90000</v>
      </c>
      <c r="O17" s="24">
        <v>0.1</v>
      </c>
      <c r="P17" s="23">
        <f t="shared" si="1"/>
        <v>9000</v>
      </c>
      <c r="Q17" s="26" t="s">
        <v>277</v>
      </c>
      <c r="R17" s="26" t="s">
        <v>278</v>
      </c>
      <c r="S17" s="24">
        <v>0.8</v>
      </c>
      <c r="T17" s="24">
        <v>0.2</v>
      </c>
      <c r="U17" s="29">
        <f t="shared" si="2"/>
        <v>1800</v>
      </c>
      <c r="V17" s="47">
        <v>1800</v>
      </c>
      <c r="W17" s="23">
        <f t="shared" si="3"/>
        <v>0</v>
      </c>
      <c r="X17" s="23">
        <f t="shared" si="4"/>
        <v>7200</v>
      </c>
    </row>
    <row r="18" s="3" customFormat="true" ht="36" spans="1:24">
      <c r="A18" s="42"/>
      <c r="B18" s="39" t="s">
        <v>74</v>
      </c>
      <c r="C18" s="39" t="s">
        <v>66</v>
      </c>
      <c r="D18" s="39" t="s">
        <v>87</v>
      </c>
      <c r="E18" s="39" t="s">
        <v>88</v>
      </c>
      <c r="F18" s="39" t="s">
        <v>69</v>
      </c>
      <c r="G18" s="18" t="s">
        <v>32</v>
      </c>
      <c r="H18" s="43" t="s">
        <v>77</v>
      </c>
      <c r="I18" s="39" t="s">
        <v>279</v>
      </c>
      <c r="J18" s="43" t="s">
        <v>79</v>
      </c>
      <c r="K18" s="32" t="s">
        <v>36</v>
      </c>
      <c r="L18" s="19">
        <v>120</v>
      </c>
      <c r="M18" s="22">
        <v>900</v>
      </c>
      <c r="N18" s="23">
        <f t="shared" si="0"/>
        <v>108000</v>
      </c>
      <c r="O18" s="24">
        <v>0.1</v>
      </c>
      <c r="P18" s="23">
        <f t="shared" si="1"/>
        <v>10800</v>
      </c>
      <c r="Q18" s="26" t="s">
        <v>280</v>
      </c>
      <c r="R18" s="26" t="s">
        <v>281</v>
      </c>
      <c r="S18" s="24">
        <v>0.8</v>
      </c>
      <c r="T18" s="24">
        <v>0.2</v>
      </c>
      <c r="U18" s="29">
        <f t="shared" si="2"/>
        <v>2160</v>
      </c>
      <c r="V18" s="47">
        <v>2160</v>
      </c>
      <c r="W18" s="23">
        <f t="shared" si="3"/>
        <v>0</v>
      </c>
      <c r="X18" s="23">
        <f t="shared" si="4"/>
        <v>8640</v>
      </c>
    </row>
    <row r="19" s="3" customFormat="true" ht="36" spans="1:24">
      <c r="A19" s="42"/>
      <c r="B19" s="39" t="s">
        <v>74</v>
      </c>
      <c r="C19" s="39" t="s">
        <v>66</v>
      </c>
      <c r="D19" s="39" t="s">
        <v>87</v>
      </c>
      <c r="E19" s="39" t="s">
        <v>88</v>
      </c>
      <c r="F19" s="39" t="s">
        <v>69</v>
      </c>
      <c r="G19" s="18" t="s">
        <v>32</v>
      </c>
      <c r="H19" s="43" t="s">
        <v>77</v>
      </c>
      <c r="I19" s="39" t="s">
        <v>279</v>
      </c>
      <c r="J19" s="43" t="s">
        <v>80</v>
      </c>
      <c r="K19" s="32" t="s">
        <v>36</v>
      </c>
      <c r="L19" s="19">
        <v>60</v>
      </c>
      <c r="M19" s="22">
        <v>2000</v>
      </c>
      <c r="N19" s="23">
        <f t="shared" si="0"/>
        <v>120000</v>
      </c>
      <c r="O19" s="24">
        <v>0.1</v>
      </c>
      <c r="P19" s="23">
        <f t="shared" si="1"/>
        <v>12000</v>
      </c>
      <c r="Q19" s="26" t="s">
        <v>280</v>
      </c>
      <c r="R19" s="26" t="s">
        <v>281</v>
      </c>
      <c r="S19" s="24">
        <v>0.8</v>
      </c>
      <c r="T19" s="24">
        <v>0.2</v>
      </c>
      <c r="U19" s="29">
        <f t="shared" si="2"/>
        <v>2400</v>
      </c>
      <c r="V19" s="47">
        <v>2400</v>
      </c>
      <c r="W19" s="23">
        <f t="shared" si="3"/>
        <v>0</v>
      </c>
      <c r="X19" s="23">
        <f t="shared" si="4"/>
        <v>9600</v>
      </c>
    </row>
    <row r="20" s="3" customFormat="true" ht="36" spans="1:24">
      <c r="A20" s="42"/>
      <c r="B20" s="39" t="s">
        <v>74</v>
      </c>
      <c r="C20" s="39" t="s">
        <v>66</v>
      </c>
      <c r="D20" s="39" t="s">
        <v>87</v>
      </c>
      <c r="E20" s="39" t="s">
        <v>88</v>
      </c>
      <c r="F20" s="39" t="s">
        <v>69</v>
      </c>
      <c r="G20" s="18" t="s">
        <v>32</v>
      </c>
      <c r="H20" s="43" t="s">
        <v>77</v>
      </c>
      <c r="I20" s="39" t="s">
        <v>279</v>
      </c>
      <c r="J20" s="43" t="s">
        <v>79</v>
      </c>
      <c r="K20" s="32" t="s">
        <v>36</v>
      </c>
      <c r="L20" s="19">
        <v>220</v>
      </c>
      <c r="M20" s="22">
        <v>900</v>
      </c>
      <c r="N20" s="23">
        <f t="shared" si="0"/>
        <v>198000</v>
      </c>
      <c r="O20" s="24">
        <v>0.1</v>
      </c>
      <c r="P20" s="23">
        <f t="shared" si="1"/>
        <v>19800</v>
      </c>
      <c r="Q20" s="26" t="s">
        <v>280</v>
      </c>
      <c r="R20" s="26" t="s">
        <v>281</v>
      </c>
      <c r="S20" s="24">
        <v>0.8</v>
      </c>
      <c r="T20" s="24">
        <v>0.2</v>
      </c>
      <c r="U20" s="29">
        <f t="shared" si="2"/>
        <v>3960</v>
      </c>
      <c r="V20" s="47">
        <v>3960</v>
      </c>
      <c r="W20" s="23">
        <f t="shared" si="3"/>
        <v>0</v>
      </c>
      <c r="X20" s="23">
        <f t="shared" si="4"/>
        <v>15840</v>
      </c>
    </row>
    <row r="21" s="3" customFormat="true" ht="36" spans="1:24">
      <c r="A21" s="42"/>
      <c r="B21" s="39" t="s">
        <v>74</v>
      </c>
      <c r="C21" s="39" t="s">
        <v>66</v>
      </c>
      <c r="D21" s="39" t="s">
        <v>87</v>
      </c>
      <c r="E21" s="39" t="s">
        <v>88</v>
      </c>
      <c r="F21" s="39" t="s">
        <v>69</v>
      </c>
      <c r="G21" s="18" t="s">
        <v>32</v>
      </c>
      <c r="H21" s="43" t="s">
        <v>77</v>
      </c>
      <c r="I21" s="39" t="s">
        <v>279</v>
      </c>
      <c r="J21" s="43" t="s">
        <v>80</v>
      </c>
      <c r="K21" s="32" t="s">
        <v>36</v>
      </c>
      <c r="L21" s="19">
        <v>110</v>
      </c>
      <c r="M21" s="22">
        <v>2000</v>
      </c>
      <c r="N21" s="23">
        <f t="shared" si="0"/>
        <v>220000</v>
      </c>
      <c r="O21" s="24">
        <v>0.1</v>
      </c>
      <c r="P21" s="23">
        <f t="shared" si="1"/>
        <v>22000</v>
      </c>
      <c r="Q21" s="26" t="s">
        <v>280</v>
      </c>
      <c r="R21" s="26" t="s">
        <v>281</v>
      </c>
      <c r="S21" s="24">
        <v>0.8</v>
      </c>
      <c r="T21" s="24">
        <v>0.2</v>
      </c>
      <c r="U21" s="29">
        <f t="shared" si="2"/>
        <v>4400</v>
      </c>
      <c r="V21" s="47">
        <v>4400</v>
      </c>
      <c r="W21" s="23">
        <f t="shared" si="3"/>
        <v>0</v>
      </c>
      <c r="X21" s="23">
        <f t="shared" si="4"/>
        <v>17600</v>
      </c>
    </row>
    <row r="22" s="3" customFormat="true" ht="36" spans="1:24">
      <c r="A22" s="41"/>
      <c r="B22" s="39" t="s">
        <v>74</v>
      </c>
      <c r="C22" s="39" t="s">
        <v>66</v>
      </c>
      <c r="D22" s="39" t="s">
        <v>87</v>
      </c>
      <c r="E22" s="39" t="s">
        <v>88</v>
      </c>
      <c r="F22" s="39" t="s">
        <v>69</v>
      </c>
      <c r="G22" s="18" t="s">
        <v>32</v>
      </c>
      <c r="H22" s="43" t="s">
        <v>77</v>
      </c>
      <c r="I22" s="39" t="s">
        <v>279</v>
      </c>
      <c r="J22" s="43" t="s">
        <v>79</v>
      </c>
      <c r="K22" s="32" t="s">
        <v>36</v>
      </c>
      <c r="L22" s="19">
        <v>60</v>
      </c>
      <c r="M22" s="22">
        <v>900</v>
      </c>
      <c r="N22" s="23">
        <f t="shared" si="0"/>
        <v>54000</v>
      </c>
      <c r="O22" s="24">
        <v>0.1</v>
      </c>
      <c r="P22" s="23">
        <f t="shared" si="1"/>
        <v>5400</v>
      </c>
      <c r="Q22" s="26" t="s">
        <v>280</v>
      </c>
      <c r="R22" s="26" t="s">
        <v>281</v>
      </c>
      <c r="S22" s="24">
        <v>0.8</v>
      </c>
      <c r="T22" s="24">
        <v>0.2</v>
      </c>
      <c r="U22" s="29">
        <f t="shared" si="2"/>
        <v>1080</v>
      </c>
      <c r="V22" s="47">
        <v>1080</v>
      </c>
      <c r="W22" s="23">
        <f t="shared" si="3"/>
        <v>0</v>
      </c>
      <c r="X22" s="23">
        <f t="shared" si="4"/>
        <v>4320</v>
      </c>
    </row>
    <row r="23" s="3" customFormat="true" ht="48" spans="1:24">
      <c r="A23" s="19">
        <v>6</v>
      </c>
      <c r="B23" s="39" t="s">
        <v>74</v>
      </c>
      <c r="C23" s="39" t="s">
        <v>66</v>
      </c>
      <c r="D23" s="39" t="s">
        <v>282</v>
      </c>
      <c r="E23" s="39" t="s">
        <v>283</v>
      </c>
      <c r="F23" s="39" t="s">
        <v>69</v>
      </c>
      <c r="G23" s="18" t="s">
        <v>32</v>
      </c>
      <c r="H23" s="43" t="s">
        <v>77</v>
      </c>
      <c r="I23" s="39" t="s">
        <v>284</v>
      </c>
      <c r="J23" s="43" t="s">
        <v>80</v>
      </c>
      <c r="K23" s="32" t="s">
        <v>36</v>
      </c>
      <c r="L23" s="19">
        <v>38</v>
      </c>
      <c r="M23" s="22">
        <v>2000</v>
      </c>
      <c r="N23" s="23">
        <f t="shared" si="0"/>
        <v>76000</v>
      </c>
      <c r="O23" s="24">
        <v>0.1</v>
      </c>
      <c r="P23" s="23">
        <f t="shared" si="1"/>
        <v>7600</v>
      </c>
      <c r="Q23" s="26" t="s">
        <v>285</v>
      </c>
      <c r="R23" s="26" t="s">
        <v>286</v>
      </c>
      <c r="S23" s="24">
        <v>0.8</v>
      </c>
      <c r="T23" s="24">
        <v>0.2</v>
      </c>
      <c r="U23" s="29">
        <f t="shared" si="2"/>
        <v>1520</v>
      </c>
      <c r="V23" s="47">
        <v>1520</v>
      </c>
      <c r="W23" s="23">
        <f t="shared" si="3"/>
        <v>0</v>
      </c>
      <c r="X23" s="23">
        <f t="shared" si="4"/>
        <v>6080</v>
      </c>
    </row>
    <row r="24" s="3" customFormat="true" ht="48" spans="1:24">
      <c r="A24" s="19"/>
      <c r="B24" s="39" t="s">
        <v>74</v>
      </c>
      <c r="C24" s="39" t="s">
        <v>66</v>
      </c>
      <c r="D24" s="39" t="s">
        <v>282</v>
      </c>
      <c r="E24" s="39" t="s">
        <v>283</v>
      </c>
      <c r="F24" s="39" t="s">
        <v>69</v>
      </c>
      <c r="G24" s="18" t="s">
        <v>32</v>
      </c>
      <c r="H24" s="43" t="s">
        <v>113</v>
      </c>
      <c r="I24" s="39" t="s">
        <v>287</v>
      </c>
      <c r="J24" s="43" t="s">
        <v>113</v>
      </c>
      <c r="K24" s="32" t="s">
        <v>36</v>
      </c>
      <c r="L24" s="19">
        <v>25</v>
      </c>
      <c r="M24" s="22">
        <v>3000</v>
      </c>
      <c r="N24" s="23">
        <f t="shared" si="0"/>
        <v>75000</v>
      </c>
      <c r="O24" s="24">
        <v>0.1</v>
      </c>
      <c r="P24" s="23">
        <f t="shared" si="1"/>
        <v>7500</v>
      </c>
      <c r="Q24" s="26" t="s">
        <v>288</v>
      </c>
      <c r="R24" s="26" t="s">
        <v>289</v>
      </c>
      <c r="S24" s="24">
        <v>0.8</v>
      </c>
      <c r="T24" s="24">
        <v>0.2</v>
      </c>
      <c r="U24" s="29">
        <f t="shared" si="2"/>
        <v>1500</v>
      </c>
      <c r="V24" s="23">
        <v>1500</v>
      </c>
      <c r="W24" s="23">
        <f t="shared" si="3"/>
        <v>0</v>
      </c>
      <c r="X24" s="23">
        <f t="shared" si="4"/>
        <v>6000</v>
      </c>
    </row>
    <row r="25" s="3" customFormat="true" ht="36" spans="1:24">
      <c r="A25" s="19">
        <v>7</v>
      </c>
      <c r="B25" s="39" t="s">
        <v>74</v>
      </c>
      <c r="C25" s="39" t="s">
        <v>66</v>
      </c>
      <c r="D25" s="39" t="s">
        <v>290</v>
      </c>
      <c r="E25" s="39" t="s">
        <v>291</v>
      </c>
      <c r="F25" s="39" t="s">
        <v>69</v>
      </c>
      <c r="G25" s="18" t="s">
        <v>32</v>
      </c>
      <c r="H25" s="18" t="s">
        <v>77</v>
      </c>
      <c r="I25" s="39" t="s">
        <v>292</v>
      </c>
      <c r="J25" s="18" t="s">
        <v>79</v>
      </c>
      <c r="K25" s="20" t="s">
        <v>36</v>
      </c>
      <c r="L25" s="19">
        <v>1497.8</v>
      </c>
      <c r="M25" s="22">
        <v>900</v>
      </c>
      <c r="N25" s="23">
        <f t="shared" si="0"/>
        <v>1348020</v>
      </c>
      <c r="O25" s="24">
        <v>0.1</v>
      </c>
      <c r="P25" s="23">
        <f t="shared" si="1"/>
        <v>134802</v>
      </c>
      <c r="Q25" s="26" t="s">
        <v>293</v>
      </c>
      <c r="R25" s="26" t="s">
        <v>294</v>
      </c>
      <c r="S25" s="24">
        <v>0.8</v>
      </c>
      <c r="T25" s="24">
        <v>0.2</v>
      </c>
      <c r="U25" s="29">
        <f t="shared" si="2"/>
        <v>26960.4</v>
      </c>
      <c r="V25" s="47">
        <v>26960.4</v>
      </c>
      <c r="W25" s="23">
        <f t="shared" si="3"/>
        <v>0</v>
      </c>
      <c r="X25" s="23">
        <f t="shared" si="4"/>
        <v>107841.6</v>
      </c>
    </row>
    <row r="26" s="3" customFormat="true" ht="60" spans="1:24">
      <c r="A26" s="19">
        <v>8</v>
      </c>
      <c r="B26" s="39" t="s">
        <v>74</v>
      </c>
      <c r="C26" s="39" t="s">
        <v>66</v>
      </c>
      <c r="D26" s="39" t="s">
        <v>295</v>
      </c>
      <c r="E26" s="39" t="s">
        <v>296</v>
      </c>
      <c r="F26" s="39" t="s">
        <v>69</v>
      </c>
      <c r="G26" s="18" t="s">
        <v>32</v>
      </c>
      <c r="H26" s="18" t="s">
        <v>77</v>
      </c>
      <c r="I26" s="39" t="s">
        <v>297</v>
      </c>
      <c r="J26" s="18" t="s">
        <v>298</v>
      </c>
      <c r="K26" s="20" t="s">
        <v>36</v>
      </c>
      <c r="L26" s="19">
        <v>2266</v>
      </c>
      <c r="M26" s="22">
        <v>900</v>
      </c>
      <c r="N26" s="23">
        <f t="shared" si="0"/>
        <v>2039400</v>
      </c>
      <c r="O26" s="24">
        <v>0.1</v>
      </c>
      <c r="P26" s="23">
        <f t="shared" si="1"/>
        <v>203940</v>
      </c>
      <c r="Q26" s="26" t="s">
        <v>299</v>
      </c>
      <c r="R26" s="26" t="s">
        <v>300</v>
      </c>
      <c r="S26" s="24">
        <v>0.8</v>
      </c>
      <c r="T26" s="24">
        <v>0.2</v>
      </c>
      <c r="U26" s="29">
        <f t="shared" si="2"/>
        <v>40788</v>
      </c>
      <c r="V26" s="47">
        <v>40788</v>
      </c>
      <c r="W26" s="23">
        <f t="shared" si="3"/>
        <v>0</v>
      </c>
      <c r="X26" s="23">
        <f t="shared" si="4"/>
        <v>163152</v>
      </c>
    </row>
    <row r="27" s="3" customFormat="true" ht="60" spans="1:24">
      <c r="A27" s="19"/>
      <c r="B27" s="39" t="s">
        <v>74</v>
      </c>
      <c r="C27" s="39" t="s">
        <v>66</v>
      </c>
      <c r="D27" s="39" t="s">
        <v>301</v>
      </c>
      <c r="E27" s="39" t="s">
        <v>296</v>
      </c>
      <c r="F27" s="39" t="s">
        <v>69</v>
      </c>
      <c r="G27" s="18" t="s">
        <v>32</v>
      </c>
      <c r="H27" s="18" t="s">
        <v>77</v>
      </c>
      <c r="I27" s="39" t="s">
        <v>302</v>
      </c>
      <c r="J27" s="18" t="s">
        <v>298</v>
      </c>
      <c r="K27" s="20" t="s">
        <v>36</v>
      </c>
      <c r="L27" s="19">
        <v>660</v>
      </c>
      <c r="M27" s="22">
        <v>900</v>
      </c>
      <c r="N27" s="23">
        <f t="shared" si="0"/>
        <v>594000</v>
      </c>
      <c r="O27" s="24">
        <v>0.1</v>
      </c>
      <c r="P27" s="23">
        <f t="shared" si="1"/>
        <v>59400</v>
      </c>
      <c r="Q27" s="26" t="s">
        <v>299</v>
      </c>
      <c r="R27" s="26" t="s">
        <v>300</v>
      </c>
      <c r="S27" s="24">
        <v>0.8</v>
      </c>
      <c r="T27" s="24">
        <v>0.2</v>
      </c>
      <c r="U27" s="29">
        <f t="shared" si="2"/>
        <v>11880</v>
      </c>
      <c r="V27" s="23">
        <v>11880</v>
      </c>
      <c r="W27" s="23">
        <f t="shared" si="3"/>
        <v>0</v>
      </c>
      <c r="X27" s="23">
        <f t="shared" si="4"/>
        <v>47520</v>
      </c>
    </row>
    <row r="28" s="3" customFormat="true" ht="60" spans="1:24">
      <c r="A28" s="19"/>
      <c r="B28" s="39" t="s">
        <v>74</v>
      </c>
      <c r="C28" s="39" t="s">
        <v>66</v>
      </c>
      <c r="D28" s="39" t="s">
        <v>303</v>
      </c>
      <c r="E28" s="39" t="s">
        <v>296</v>
      </c>
      <c r="F28" s="39" t="s">
        <v>69</v>
      </c>
      <c r="G28" s="18" t="s">
        <v>32</v>
      </c>
      <c r="H28" s="43" t="s">
        <v>77</v>
      </c>
      <c r="I28" s="39" t="s">
        <v>304</v>
      </c>
      <c r="J28" s="18" t="s">
        <v>298</v>
      </c>
      <c r="K28" s="20" t="s">
        <v>36</v>
      </c>
      <c r="L28" s="19">
        <v>1507</v>
      </c>
      <c r="M28" s="22">
        <v>900</v>
      </c>
      <c r="N28" s="23">
        <f t="shared" si="0"/>
        <v>1356300</v>
      </c>
      <c r="O28" s="24">
        <v>0.1</v>
      </c>
      <c r="P28" s="23">
        <f t="shared" si="1"/>
        <v>135630</v>
      </c>
      <c r="Q28" s="26" t="s">
        <v>299</v>
      </c>
      <c r="R28" s="26" t="s">
        <v>300</v>
      </c>
      <c r="S28" s="24">
        <v>0.8</v>
      </c>
      <c r="T28" s="24">
        <v>0.2</v>
      </c>
      <c r="U28" s="29">
        <f t="shared" si="2"/>
        <v>27126</v>
      </c>
      <c r="V28" s="23">
        <v>27126</v>
      </c>
      <c r="W28" s="23">
        <f t="shared" si="3"/>
        <v>0</v>
      </c>
      <c r="X28" s="23">
        <f t="shared" si="4"/>
        <v>108504</v>
      </c>
    </row>
    <row r="29" s="3" customFormat="true" ht="36" spans="1:24">
      <c r="A29" s="19">
        <v>9</v>
      </c>
      <c r="B29" s="39" t="s">
        <v>74</v>
      </c>
      <c r="C29" s="39" t="s">
        <v>66</v>
      </c>
      <c r="D29" s="39" t="s">
        <v>75</v>
      </c>
      <c r="E29" s="39" t="s">
        <v>76</v>
      </c>
      <c r="F29" s="39" t="s">
        <v>69</v>
      </c>
      <c r="G29" s="18" t="s">
        <v>32</v>
      </c>
      <c r="H29" s="43" t="s">
        <v>77</v>
      </c>
      <c r="I29" s="39" t="s">
        <v>305</v>
      </c>
      <c r="J29" s="43" t="s">
        <v>80</v>
      </c>
      <c r="K29" s="20" t="s">
        <v>36</v>
      </c>
      <c r="L29" s="19">
        <v>70</v>
      </c>
      <c r="M29" s="22">
        <v>2000</v>
      </c>
      <c r="N29" s="23">
        <f t="shared" si="0"/>
        <v>140000</v>
      </c>
      <c r="O29" s="24">
        <v>0.1</v>
      </c>
      <c r="P29" s="23">
        <f t="shared" si="1"/>
        <v>14000</v>
      </c>
      <c r="Q29" s="26" t="s">
        <v>306</v>
      </c>
      <c r="R29" s="26" t="s">
        <v>286</v>
      </c>
      <c r="S29" s="24">
        <v>0.8</v>
      </c>
      <c r="T29" s="24">
        <v>0.2</v>
      </c>
      <c r="U29" s="29">
        <f t="shared" si="2"/>
        <v>2800</v>
      </c>
      <c r="V29" s="47">
        <v>2800</v>
      </c>
      <c r="W29" s="23">
        <f t="shared" si="3"/>
        <v>0</v>
      </c>
      <c r="X29" s="23">
        <f t="shared" si="4"/>
        <v>11200</v>
      </c>
    </row>
    <row r="30" s="3" customFormat="true" ht="36" spans="1:24">
      <c r="A30" s="19"/>
      <c r="B30" s="39" t="s">
        <v>74</v>
      </c>
      <c r="C30" s="39" t="s">
        <v>66</v>
      </c>
      <c r="D30" s="39" t="s">
        <v>75</v>
      </c>
      <c r="E30" s="39" t="s">
        <v>76</v>
      </c>
      <c r="F30" s="39" t="s">
        <v>69</v>
      </c>
      <c r="G30" s="18" t="s">
        <v>32</v>
      </c>
      <c r="H30" s="43" t="s">
        <v>113</v>
      </c>
      <c r="I30" s="39" t="s">
        <v>307</v>
      </c>
      <c r="J30" s="43" t="s">
        <v>113</v>
      </c>
      <c r="K30" s="20" t="s">
        <v>36</v>
      </c>
      <c r="L30" s="19">
        <v>43</v>
      </c>
      <c r="M30" s="22">
        <v>3000</v>
      </c>
      <c r="N30" s="23">
        <f t="shared" si="0"/>
        <v>129000</v>
      </c>
      <c r="O30" s="24">
        <v>0.1</v>
      </c>
      <c r="P30" s="23">
        <f t="shared" si="1"/>
        <v>12900</v>
      </c>
      <c r="Q30" s="26" t="s">
        <v>306</v>
      </c>
      <c r="R30" s="26" t="s">
        <v>308</v>
      </c>
      <c r="S30" s="24">
        <v>0.8</v>
      </c>
      <c r="T30" s="24">
        <v>0.2</v>
      </c>
      <c r="U30" s="29">
        <f t="shared" si="2"/>
        <v>2580</v>
      </c>
      <c r="V30" s="47">
        <v>2580</v>
      </c>
      <c r="W30" s="23">
        <f t="shared" si="3"/>
        <v>0</v>
      </c>
      <c r="X30" s="23">
        <f t="shared" si="4"/>
        <v>10320</v>
      </c>
    </row>
    <row r="31" s="3" customFormat="true" ht="36" spans="1:24">
      <c r="A31" s="19"/>
      <c r="B31" s="39" t="s">
        <v>74</v>
      </c>
      <c r="C31" s="39" t="s">
        <v>66</v>
      </c>
      <c r="D31" s="39" t="s">
        <v>75</v>
      </c>
      <c r="E31" s="39" t="s">
        <v>76</v>
      </c>
      <c r="F31" s="39" t="s">
        <v>69</v>
      </c>
      <c r="G31" s="18" t="s">
        <v>32</v>
      </c>
      <c r="H31" s="43" t="s">
        <v>197</v>
      </c>
      <c r="I31" s="39" t="s">
        <v>309</v>
      </c>
      <c r="J31" s="43" t="s">
        <v>197</v>
      </c>
      <c r="K31" s="20" t="s">
        <v>36</v>
      </c>
      <c r="L31" s="19">
        <v>68</v>
      </c>
      <c r="M31" s="22">
        <v>1000</v>
      </c>
      <c r="N31" s="23">
        <f t="shared" si="0"/>
        <v>68000</v>
      </c>
      <c r="O31" s="25">
        <v>0.048</v>
      </c>
      <c r="P31" s="23">
        <f t="shared" si="1"/>
        <v>3264</v>
      </c>
      <c r="Q31" s="26" t="s">
        <v>306</v>
      </c>
      <c r="R31" s="26" t="s">
        <v>308</v>
      </c>
      <c r="S31" s="24">
        <v>0.8</v>
      </c>
      <c r="T31" s="24">
        <v>0.2</v>
      </c>
      <c r="U31" s="29">
        <f t="shared" si="2"/>
        <v>652.8</v>
      </c>
      <c r="V31" s="47">
        <v>652.8</v>
      </c>
      <c r="W31" s="23">
        <f t="shared" si="3"/>
        <v>0</v>
      </c>
      <c r="X31" s="23">
        <f t="shared" si="4"/>
        <v>2611.2</v>
      </c>
    </row>
    <row r="32" s="3" customFormat="true" ht="36" spans="1:24">
      <c r="A32" s="19"/>
      <c r="B32" s="39" t="s">
        <v>74</v>
      </c>
      <c r="C32" s="39" t="s">
        <v>66</v>
      </c>
      <c r="D32" s="39" t="s">
        <v>310</v>
      </c>
      <c r="E32" s="39" t="s">
        <v>76</v>
      </c>
      <c r="F32" s="39" t="s">
        <v>69</v>
      </c>
      <c r="G32" s="18" t="s">
        <v>32</v>
      </c>
      <c r="H32" s="19" t="s">
        <v>77</v>
      </c>
      <c r="I32" s="39" t="s">
        <v>311</v>
      </c>
      <c r="J32" s="43" t="s">
        <v>80</v>
      </c>
      <c r="K32" s="20" t="s">
        <v>36</v>
      </c>
      <c r="L32" s="19">
        <v>440</v>
      </c>
      <c r="M32" s="22">
        <v>2000</v>
      </c>
      <c r="N32" s="23">
        <f t="shared" si="0"/>
        <v>880000</v>
      </c>
      <c r="O32" s="24">
        <v>0.1</v>
      </c>
      <c r="P32" s="23">
        <f t="shared" si="1"/>
        <v>88000</v>
      </c>
      <c r="Q32" s="26" t="s">
        <v>312</v>
      </c>
      <c r="R32" s="26" t="s">
        <v>313</v>
      </c>
      <c r="S32" s="24">
        <v>0.8</v>
      </c>
      <c r="T32" s="24">
        <v>0.2</v>
      </c>
      <c r="U32" s="29">
        <f t="shared" si="2"/>
        <v>17600</v>
      </c>
      <c r="V32" s="23">
        <v>17600</v>
      </c>
      <c r="W32" s="23">
        <f t="shared" si="3"/>
        <v>0</v>
      </c>
      <c r="X32" s="23">
        <f t="shared" si="4"/>
        <v>70400</v>
      </c>
    </row>
    <row r="33" s="3" customFormat="true" ht="36" spans="1:24">
      <c r="A33" s="19">
        <v>10</v>
      </c>
      <c r="B33" s="39" t="s">
        <v>74</v>
      </c>
      <c r="C33" s="39" t="s">
        <v>66</v>
      </c>
      <c r="D33" s="39" t="s">
        <v>314</v>
      </c>
      <c r="E33" s="39" t="s">
        <v>315</v>
      </c>
      <c r="F33" s="39" t="s">
        <v>69</v>
      </c>
      <c r="G33" s="18" t="s">
        <v>32</v>
      </c>
      <c r="H33" s="19" t="s">
        <v>77</v>
      </c>
      <c r="I33" s="39" t="s">
        <v>316</v>
      </c>
      <c r="J33" s="20" t="s">
        <v>80</v>
      </c>
      <c r="K33" s="20" t="s">
        <v>36</v>
      </c>
      <c r="L33" s="19">
        <v>68</v>
      </c>
      <c r="M33" s="22">
        <v>2000</v>
      </c>
      <c r="N33" s="23">
        <f t="shared" si="0"/>
        <v>136000</v>
      </c>
      <c r="O33" s="24">
        <v>0.1</v>
      </c>
      <c r="P33" s="23">
        <f t="shared" si="1"/>
        <v>13600</v>
      </c>
      <c r="Q33" s="26" t="s">
        <v>317</v>
      </c>
      <c r="R33" s="26" t="s">
        <v>286</v>
      </c>
      <c r="S33" s="24">
        <v>0.8</v>
      </c>
      <c r="T33" s="24">
        <v>0.2</v>
      </c>
      <c r="U33" s="29">
        <f t="shared" si="2"/>
        <v>2720</v>
      </c>
      <c r="V33" s="47">
        <v>2720</v>
      </c>
      <c r="W33" s="23">
        <f t="shared" si="3"/>
        <v>0</v>
      </c>
      <c r="X33" s="23">
        <f t="shared" si="4"/>
        <v>10880</v>
      </c>
    </row>
    <row r="34" s="3" customFormat="true" ht="36" spans="1:24">
      <c r="A34" s="19"/>
      <c r="B34" s="39" t="s">
        <v>74</v>
      </c>
      <c r="C34" s="39" t="s">
        <v>66</v>
      </c>
      <c r="D34" s="39" t="s">
        <v>314</v>
      </c>
      <c r="E34" s="39" t="s">
        <v>315</v>
      </c>
      <c r="F34" s="39" t="s">
        <v>69</v>
      </c>
      <c r="G34" s="18" t="s">
        <v>32</v>
      </c>
      <c r="H34" s="19" t="s">
        <v>113</v>
      </c>
      <c r="I34" s="39" t="s">
        <v>318</v>
      </c>
      <c r="J34" s="19" t="s">
        <v>113</v>
      </c>
      <c r="K34" s="20" t="s">
        <v>36</v>
      </c>
      <c r="L34" s="19">
        <v>106</v>
      </c>
      <c r="M34" s="22">
        <v>3000</v>
      </c>
      <c r="N34" s="23">
        <f t="shared" si="0"/>
        <v>318000</v>
      </c>
      <c r="O34" s="24">
        <v>0.1</v>
      </c>
      <c r="P34" s="23">
        <f t="shared" si="1"/>
        <v>31800</v>
      </c>
      <c r="Q34" s="26" t="s">
        <v>317</v>
      </c>
      <c r="R34" s="26" t="s">
        <v>319</v>
      </c>
      <c r="S34" s="24">
        <v>0.8</v>
      </c>
      <c r="T34" s="24">
        <v>0.2</v>
      </c>
      <c r="U34" s="29">
        <f t="shared" si="2"/>
        <v>6360</v>
      </c>
      <c r="V34" s="47">
        <v>6360</v>
      </c>
      <c r="W34" s="23">
        <f t="shared" si="3"/>
        <v>0</v>
      </c>
      <c r="X34" s="23">
        <f t="shared" si="4"/>
        <v>25440</v>
      </c>
    </row>
    <row r="35" s="3" customFormat="true" ht="36" spans="1:24">
      <c r="A35" s="40">
        <v>11</v>
      </c>
      <c r="B35" s="39" t="s">
        <v>74</v>
      </c>
      <c r="C35" s="39" t="s">
        <v>66</v>
      </c>
      <c r="D35" s="39" t="s">
        <v>320</v>
      </c>
      <c r="E35" s="39" t="s">
        <v>321</v>
      </c>
      <c r="F35" s="39" t="s">
        <v>69</v>
      </c>
      <c r="G35" s="18" t="s">
        <v>32</v>
      </c>
      <c r="H35" s="19" t="s">
        <v>77</v>
      </c>
      <c r="I35" s="39" t="s">
        <v>322</v>
      </c>
      <c r="J35" s="19" t="s">
        <v>79</v>
      </c>
      <c r="K35" s="20" t="s">
        <v>36</v>
      </c>
      <c r="L35" s="19">
        <v>256</v>
      </c>
      <c r="M35" s="22">
        <v>900</v>
      </c>
      <c r="N35" s="23">
        <f t="shared" si="0"/>
        <v>230400</v>
      </c>
      <c r="O35" s="24">
        <v>0.1</v>
      </c>
      <c r="P35" s="23">
        <f t="shared" si="1"/>
        <v>23040</v>
      </c>
      <c r="Q35" s="26" t="s">
        <v>323</v>
      </c>
      <c r="R35" s="26" t="s">
        <v>324</v>
      </c>
      <c r="S35" s="24">
        <v>0.8</v>
      </c>
      <c r="T35" s="24">
        <v>0.2</v>
      </c>
      <c r="U35" s="29">
        <f t="shared" si="2"/>
        <v>4608</v>
      </c>
      <c r="V35" s="48">
        <v>4608</v>
      </c>
      <c r="W35" s="23">
        <f t="shared" si="3"/>
        <v>0</v>
      </c>
      <c r="X35" s="23">
        <f t="shared" si="4"/>
        <v>18432</v>
      </c>
    </row>
    <row r="36" s="3" customFormat="true" ht="36" spans="1:24">
      <c r="A36" s="42"/>
      <c r="B36" s="39" t="s">
        <v>74</v>
      </c>
      <c r="C36" s="39" t="s">
        <v>66</v>
      </c>
      <c r="D36" s="39" t="s">
        <v>320</v>
      </c>
      <c r="E36" s="39" t="s">
        <v>321</v>
      </c>
      <c r="F36" s="39" t="s">
        <v>69</v>
      </c>
      <c r="G36" s="18" t="s">
        <v>32</v>
      </c>
      <c r="H36" s="19" t="s">
        <v>77</v>
      </c>
      <c r="I36" s="39" t="s">
        <v>322</v>
      </c>
      <c r="J36" s="19" t="s">
        <v>116</v>
      </c>
      <c r="K36" s="20" t="s">
        <v>36</v>
      </c>
      <c r="L36" s="19">
        <v>48</v>
      </c>
      <c r="M36" s="22">
        <v>1500</v>
      </c>
      <c r="N36" s="23">
        <f t="shared" si="0"/>
        <v>72000</v>
      </c>
      <c r="O36" s="24">
        <v>0.1</v>
      </c>
      <c r="P36" s="23">
        <f t="shared" si="1"/>
        <v>7200</v>
      </c>
      <c r="Q36" s="26" t="s">
        <v>323</v>
      </c>
      <c r="R36" s="26" t="s">
        <v>324</v>
      </c>
      <c r="S36" s="24">
        <v>0.8</v>
      </c>
      <c r="T36" s="24">
        <v>0.2</v>
      </c>
      <c r="U36" s="29">
        <f t="shared" si="2"/>
        <v>1440</v>
      </c>
      <c r="V36" s="48">
        <v>1440</v>
      </c>
      <c r="W36" s="23">
        <f t="shared" si="3"/>
        <v>0</v>
      </c>
      <c r="X36" s="23">
        <f t="shared" si="4"/>
        <v>5760</v>
      </c>
    </row>
    <row r="37" s="3" customFormat="true" ht="36" spans="1:24">
      <c r="A37" s="41"/>
      <c r="B37" s="39" t="s">
        <v>74</v>
      </c>
      <c r="C37" s="39" t="s">
        <v>66</v>
      </c>
      <c r="D37" s="39" t="s">
        <v>320</v>
      </c>
      <c r="E37" s="39" t="s">
        <v>321</v>
      </c>
      <c r="F37" s="39" t="s">
        <v>69</v>
      </c>
      <c r="G37" s="18" t="s">
        <v>32</v>
      </c>
      <c r="H37" s="19" t="s">
        <v>77</v>
      </c>
      <c r="I37" s="39" t="s">
        <v>322</v>
      </c>
      <c r="J37" s="19" t="s">
        <v>80</v>
      </c>
      <c r="K37" s="20" t="s">
        <v>36</v>
      </c>
      <c r="L37" s="19">
        <v>20</v>
      </c>
      <c r="M37" s="22">
        <v>2000</v>
      </c>
      <c r="N37" s="23">
        <f t="shared" si="0"/>
        <v>40000</v>
      </c>
      <c r="O37" s="24">
        <v>0.1</v>
      </c>
      <c r="P37" s="23">
        <f t="shared" si="1"/>
        <v>4000</v>
      </c>
      <c r="Q37" s="26" t="s">
        <v>323</v>
      </c>
      <c r="R37" s="26" t="s">
        <v>324</v>
      </c>
      <c r="S37" s="24">
        <v>0.8</v>
      </c>
      <c r="T37" s="24">
        <v>0.2</v>
      </c>
      <c r="U37" s="29">
        <f t="shared" si="2"/>
        <v>800</v>
      </c>
      <c r="V37" s="48">
        <v>800</v>
      </c>
      <c r="W37" s="23">
        <f t="shared" si="3"/>
        <v>0</v>
      </c>
      <c r="X37" s="23">
        <f t="shared" si="4"/>
        <v>3200</v>
      </c>
    </row>
    <row r="38" s="3" customFormat="true" ht="36" spans="1:24">
      <c r="A38" s="19">
        <v>12</v>
      </c>
      <c r="B38" s="39" t="s">
        <v>74</v>
      </c>
      <c r="C38" s="39" t="s">
        <v>66</v>
      </c>
      <c r="D38" s="39" t="s">
        <v>325</v>
      </c>
      <c r="E38" s="39" t="s">
        <v>326</v>
      </c>
      <c r="F38" s="39" t="s">
        <v>69</v>
      </c>
      <c r="G38" s="18" t="s">
        <v>32</v>
      </c>
      <c r="H38" s="19" t="s">
        <v>77</v>
      </c>
      <c r="I38" s="39" t="s">
        <v>327</v>
      </c>
      <c r="J38" s="32" t="s">
        <v>79</v>
      </c>
      <c r="K38" s="20" t="s">
        <v>36</v>
      </c>
      <c r="L38" s="19">
        <v>1298</v>
      </c>
      <c r="M38" s="22">
        <v>900</v>
      </c>
      <c r="N38" s="23">
        <f t="shared" si="0"/>
        <v>1168200</v>
      </c>
      <c r="O38" s="24">
        <v>0.1</v>
      </c>
      <c r="P38" s="23">
        <f t="shared" si="1"/>
        <v>116820</v>
      </c>
      <c r="Q38" s="26" t="s">
        <v>323</v>
      </c>
      <c r="R38" s="26" t="s">
        <v>324</v>
      </c>
      <c r="S38" s="24">
        <v>0.8</v>
      </c>
      <c r="T38" s="24">
        <v>0.2</v>
      </c>
      <c r="U38" s="29">
        <f t="shared" si="2"/>
        <v>23364</v>
      </c>
      <c r="V38" s="48">
        <v>23364</v>
      </c>
      <c r="W38" s="23">
        <f t="shared" si="3"/>
        <v>0</v>
      </c>
      <c r="X38" s="23">
        <f t="shared" si="4"/>
        <v>93456</v>
      </c>
    </row>
    <row r="39" s="3" customFormat="true" ht="36" spans="1:24">
      <c r="A39" s="19">
        <v>13</v>
      </c>
      <c r="B39" s="39" t="s">
        <v>74</v>
      </c>
      <c r="C39" s="39" t="s">
        <v>66</v>
      </c>
      <c r="D39" s="39" t="s">
        <v>328</v>
      </c>
      <c r="E39" s="39" t="s">
        <v>329</v>
      </c>
      <c r="F39" s="39" t="s">
        <v>69</v>
      </c>
      <c r="G39" s="18" t="s">
        <v>32</v>
      </c>
      <c r="H39" s="19" t="s">
        <v>77</v>
      </c>
      <c r="I39" s="39" t="s">
        <v>330</v>
      </c>
      <c r="J39" s="19" t="s">
        <v>79</v>
      </c>
      <c r="K39" s="20" t="s">
        <v>36</v>
      </c>
      <c r="L39" s="19">
        <v>200</v>
      </c>
      <c r="M39" s="22">
        <v>900</v>
      </c>
      <c r="N39" s="23">
        <f t="shared" si="0"/>
        <v>180000</v>
      </c>
      <c r="O39" s="24">
        <v>0.1</v>
      </c>
      <c r="P39" s="23">
        <f t="shared" si="1"/>
        <v>18000</v>
      </c>
      <c r="Q39" s="26" t="s">
        <v>331</v>
      </c>
      <c r="R39" s="26" t="s">
        <v>332</v>
      </c>
      <c r="S39" s="24">
        <v>0.8</v>
      </c>
      <c r="T39" s="24">
        <v>0.2</v>
      </c>
      <c r="U39" s="29">
        <f t="shared" si="2"/>
        <v>3600</v>
      </c>
      <c r="V39" s="48">
        <v>3600</v>
      </c>
      <c r="W39" s="23">
        <f t="shared" si="3"/>
        <v>0</v>
      </c>
      <c r="X39" s="23">
        <f t="shared" si="4"/>
        <v>14400</v>
      </c>
    </row>
    <row r="40" s="3" customFormat="true" ht="36" spans="1:24">
      <c r="A40" s="19"/>
      <c r="B40" s="39" t="s">
        <v>74</v>
      </c>
      <c r="C40" s="39" t="s">
        <v>66</v>
      </c>
      <c r="D40" s="39" t="s">
        <v>328</v>
      </c>
      <c r="E40" s="39" t="s">
        <v>329</v>
      </c>
      <c r="F40" s="39" t="s">
        <v>69</v>
      </c>
      <c r="G40" s="18" t="s">
        <v>32</v>
      </c>
      <c r="H40" s="19" t="s">
        <v>77</v>
      </c>
      <c r="I40" s="39" t="s">
        <v>330</v>
      </c>
      <c r="J40" s="19" t="s">
        <v>80</v>
      </c>
      <c r="K40" s="20" t="s">
        <v>36</v>
      </c>
      <c r="L40" s="19">
        <v>140</v>
      </c>
      <c r="M40" s="22">
        <v>2000</v>
      </c>
      <c r="N40" s="23">
        <f t="shared" si="0"/>
        <v>280000</v>
      </c>
      <c r="O40" s="24">
        <v>0.1</v>
      </c>
      <c r="P40" s="23">
        <f t="shared" si="1"/>
        <v>28000</v>
      </c>
      <c r="Q40" s="26" t="s">
        <v>331</v>
      </c>
      <c r="R40" s="26" t="s">
        <v>332</v>
      </c>
      <c r="S40" s="24">
        <v>0.8</v>
      </c>
      <c r="T40" s="24">
        <v>0.2</v>
      </c>
      <c r="U40" s="29">
        <f t="shared" si="2"/>
        <v>5600</v>
      </c>
      <c r="V40" s="48">
        <v>5600</v>
      </c>
      <c r="W40" s="23">
        <f t="shared" si="3"/>
        <v>0</v>
      </c>
      <c r="X40" s="23">
        <f t="shared" si="4"/>
        <v>22400</v>
      </c>
    </row>
    <row r="41" s="3" customFormat="true" ht="36" spans="1:24">
      <c r="A41" s="19"/>
      <c r="B41" s="39" t="s">
        <v>74</v>
      </c>
      <c r="C41" s="39" t="s">
        <v>66</v>
      </c>
      <c r="D41" s="39" t="s">
        <v>328</v>
      </c>
      <c r="E41" s="39" t="s">
        <v>329</v>
      </c>
      <c r="F41" s="39" t="s">
        <v>69</v>
      </c>
      <c r="G41" s="18" t="s">
        <v>32</v>
      </c>
      <c r="H41" s="19" t="s">
        <v>113</v>
      </c>
      <c r="I41" s="39" t="s">
        <v>333</v>
      </c>
      <c r="J41" s="19" t="s">
        <v>113</v>
      </c>
      <c r="K41" s="20" t="s">
        <v>36</v>
      </c>
      <c r="L41" s="19">
        <v>60</v>
      </c>
      <c r="M41" s="22">
        <v>3000</v>
      </c>
      <c r="N41" s="23">
        <f t="shared" si="0"/>
        <v>180000</v>
      </c>
      <c r="O41" s="24">
        <v>0.1</v>
      </c>
      <c r="P41" s="23">
        <f t="shared" si="1"/>
        <v>18000</v>
      </c>
      <c r="Q41" s="26" t="s">
        <v>331</v>
      </c>
      <c r="R41" s="26" t="s">
        <v>332</v>
      </c>
      <c r="S41" s="24">
        <v>0.8</v>
      </c>
      <c r="T41" s="24">
        <v>0.2</v>
      </c>
      <c r="U41" s="29">
        <f t="shared" si="2"/>
        <v>3600</v>
      </c>
      <c r="V41" s="48">
        <v>3600</v>
      </c>
      <c r="W41" s="23">
        <f t="shared" si="3"/>
        <v>0</v>
      </c>
      <c r="X41" s="23">
        <f t="shared" si="4"/>
        <v>14400</v>
      </c>
    </row>
    <row r="42" s="3" customFormat="true" ht="36" spans="1:24">
      <c r="A42" s="19"/>
      <c r="B42" s="39" t="s">
        <v>74</v>
      </c>
      <c r="C42" s="39" t="s">
        <v>66</v>
      </c>
      <c r="D42" s="39" t="s">
        <v>328</v>
      </c>
      <c r="E42" s="39" t="s">
        <v>329</v>
      </c>
      <c r="F42" s="39" t="s">
        <v>69</v>
      </c>
      <c r="G42" s="18" t="s">
        <v>32</v>
      </c>
      <c r="H42" s="19" t="s">
        <v>197</v>
      </c>
      <c r="I42" s="39" t="s">
        <v>334</v>
      </c>
      <c r="J42" s="32" t="s">
        <v>197</v>
      </c>
      <c r="K42" s="20" t="s">
        <v>36</v>
      </c>
      <c r="L42" s="19">
        <v>20</v>
      </c>
      <c r="M42" s="22">
        <v>1000</v>
      </c>
      <c r="N42" s="23">
        <f t="shared" si="0"/>
        <v>20000</v>
      </c>
      <c r="O42" s="25">
        <v>0.048</v>
      </c>
      <c r="P42" s="23">
        <f t="shared" si="1"/>
        <v>960</v>
      </c>
      <c r="Q42" s="26" t="s">
        <v>331</v>
      </c>
      <c r="R42" s="26" t="s">
        <v>332</v>
      </c>
      <c r="S42" s="24">
        <v>0.8</v>
      </c>
      <c r="T42" s="24">
        <v>0.2</v>
      </c>
      <c r="U42" s="29">
        <f t="shared" si="2"/>
        <v>192</v>
      </c>
      <c r="V42" s="48">
        <v>192</v>
      </c>
      <c r="W42" s="23">
        <f t="shared" si="3"/>
        <v>0</v>
      </c>
      <c r="X42" s="23">
        <f t="shared" si="4"/>
        <v>768</v>
      </c>
    </row>
    <row r="43" s="3" customFormat="true" ht="36" spans="1:24">
      <c r="A43" s="19">
        <v>14</v>
      </c>
      <c r="B43" s="39" t="s">
        <v>74</v>
      </c>
      <c r="C43" s="39" t="s">
        <v>66</v>
      </c>
      <c r="D43" s="39" t="s">
        <v>335</v>
      </c>
      <c r="E43" s="39" t="s">
        <v>336</v>
      </c>
      <c r="F43" s="39" t="s">
        <v>69</v>
      </c>
      <c r="G43" s="18" t="s">
        <v>32</v>
      </c>
      <c r="H43" s="19" t="s">
        <v>77</v>
      </c>
      <c r="I43" s="39" t="s">
        <v>337</v>
      </c>
      <c r="J43" s="32" t="s">
        <v>79</v>
      </c>
      <c r="K43" s="20" t="s">
        <v>36</v>
      </c>
      <c r="L43" s="19">
        <v>2563</v>
      </c>
      <c r="M43" s="22">
        <v>900</v>
      </c>
      <c r="N43" s="23">
        <f t="shared" si="0"/>
        <v>2306700</v>
      </c>
      <c r="O43" s="24">
        <v>0.1</v>
      </c>
      <c r="P43" s="23">
        <f t="shared" si="1"/>
        <v>230670</v>
      </c>
      <c r="Q43" s="26" t="s">
        <v>338</v>
      </c>
      <c r="R43" s="26" t="s">
        <v>339</v>
      </c>
      <c r="S43" s="24">
        <v>0.8</v>
      </c>
      <c r="T43" s="24">
        <v>0.2</v>
      </c>
      <c r="U43" s="29">
        <f t="shared" si="2"/>
        <v>46134</v>
      </c>
      <c r="V43" s="48">
        <v>46134</v>
      </c>
      <c r="W43" s="23">
        <f t="shared" si="3"/>
        <v>0</v>
      </c>
      <c r="X43" s="23">
        <f t="shared" si="4"/>
        <v>184536</v>
      </c>
    </row>
    <row r="44" s="3" customFormat="true" ht="36" spans="1:24">
      <c r="A44" s="19">
        <v>15</v>
      </c>
      <c r="B44" s="39" t="s">
        <v>74</v>
      </c>
      <c r="C44" s="39" t="s">
        <v>28</v>
      </c>
      <c r="D44" s="39" t="s">
        <v>340</v>
      </c>
      <c r="E44" s="39" t="s">
        <v>341</v>
      </c>
      <c r="F44" s="39" t="s">
        <v>98</v>
      </c>
      <c r="G44" s="43" t="s">
        <v>41</v>
      </c>
      <c r="H44" s="19" t="s">
        <v>342</v>
      </c>
      <c r="I44" s="39" t="s">
        <v>343</v>
      </c>
      <c r="J44" s="32" t="s">
        <v>342</v>
      </c>
      <c r="K44" s="20" t="s">
        <v>44</v>
      </c>
      <c r="L44" s="19">
        <v>5555</v>
      </c>
      <c r="M44" s="22">
        <v>1500</v>
      </c>
      <c r="N44" s="23">
        <f t="shared" si="0"/>
        <v>8332500</v>
      </c>
      <c r="O44" s="24">
        <v>0.06</v>
      </c>
      <c r="P44" s="23">
        <f t="shared" si="1"/>
        <v>499950</v>
      </c>
      <c r="Q44" s="26" t="s">
        <v>344</v>
      </c>
      <c r="R44" s="26" t="s">
        <v>345</v>
      </c>
      <c r="S44" s="24">
        <v>0.8833</v>
      </c>
      <c r="T44" s="46">
        <v>0.1167</v>
      </c>
      <c r="U44" s="29">
        <f t="shared" si="2"/>
        <v>58344.165</v>
      </c>
      <c r="V44" s="47">
        <v>58344.165</v>
      </c>
      <c r="W44" s="23">
        <f t="shared" si="3"/>
        <v>0</v>
      </c>
      <c r="X44" s="23">
        <f t="shared" si="4"/>
        <v>441605.835</v>
      </c>
    </row>
    <row r="45" s="3" customFormat="true" ht="36" spans="1:24">
      <c r="A45" s="19">
        <v>16</v>
      </c>
      <c r="B45" s="39" t="s">
        <v>74</v>
      </c>
      <c r="C45" s="39" t="s">
        <v>66</v>
      </c>
      <c r="D45" s="39" t="s">
        <v>346</v>
      </c>
      <c r="E45" s="39" t="s">
        <v>347</v>
      </c>
      <c r="F45" s="39" t="s">
        <v>69</v>
      </c>
      <c r="G45" s="18" t="s">
        <v>32</v>
      </c>
      <c r="H45" s="19" t="s">
        <v>77</v>
      </c>
      <c r="I45" s="39" t="s">
        <v>348</v>
      </c>
      <c r="J45" s="20" t="s">
        <v>79</v>
      </c>
      <c r="K45" s="20" t="s">
        <v>36</v>
      </c>
      <c r="L45" s="19">
        <v>1529</v>
      </c>
      <c r="M45" s="22">
        <v>900</v>
      </c>
      <c r="N45" s="23">
        <f t="shared" si="0"/>
        <v>1376100</v>
      </c>
      <c r="O45" s="24">
        <v>0.1</v>
      </c>
      <c r="P45" s="23">
        <f t="shared" si="1"/>
        <v>137610</v>
      </c>
      <c r="Q45" s="26" t="s">
        <v>349</v>
      </c>
      <c r="R45" s="26" t="s">
        <v>350</v>
      </c>
      <c r="S45" s="24">
        <v>0.8</v>
      </c>
      <c r="T45" s="24">
        <v>0.2</v>
      </c>
      <c r="U45" s="29">
        <f t="shared" si="2"/>
        <v>27522</v>
      </c>
      <c r="V45" s="48">
        <v>27522</v>
      </c>
      <c r="W45" s="23">
        <f t="shared" si="3"/>
        <v>0</v>
      </c>
      <c r="X45" s="23">
        <f t="shared" si="4"/>
        <v>110088</v>
      </c>
    </row>
    <row r="46" s="3" customFormat="true" ht="36" spans="1:24">
      <c r="A46" s="19">
        <v>17</v>
      </c>
      <c r="B46" s="39" t="s">
        <v>74</v>
      </c>
      <c r="C46" s="39" t="s">
        <v>66</v>
      </c>
      <c r="D46" s="39" t="s">
        <v>351</v>
      </c>
      <c r="E46" s="39" t="s">
        <v>352</v>
      </c>
      <c r="F46" s="39" t="s">
        <v>69</v>
      </c>
      <c r="G46" s="18" t="s">
        <v>32</v>
      </c>
      <c r="H46" s="19" t="s">
        <v>77</v>
      </c>
      <c r="I46" s="39" t="s">
        <v>353</v>
      </c>
      <c r="J46" s="20" t="s">
        <v>79</v>
      </c>
      <c r="K46" s="20" t="s">
        <v>36</v>
      </c>
      <c r="L46" s="19">
        <v>638</v>
      </c>
      <c r="M46" s="22">
        <v>900</v>
      </c>
      <c r="N46" s="23">
        <f t="shared" si="0"/>
        <v>574200</v>
      </c>
      <c r="O46" s="24">
        <v>0.1</v>
      </c>
      <c r="P46" s="23">
        <f t="shared" si="1"/>
        <v>57420</v>
      </c>
      <c r="Q46" s="26" t="s">
        <v>354</v>
      </c>
      <c r="R46" s="26" t="s">
        <v>355</v>
      </c>
      <c r="S46" s="24">
        <v>0.8</v>
      </c>
      <c r="T46" s="24">
        <v>0.2</v>
      </c>
      <c r="U46" s="29">
        <f t="shared" si="2"/>
        <v>11484</v>
      </c>
      <c r="V46" s="23">
        <v>11484</v>
      </c>
      <c r="W46" s="23">
        <f t="shared" si="3"/>
        <v>0</v>
      </c>
      <c r="X46" s="23">
        <f t="shared" si="4"/>
        <v>45936</v>
      </c>
    </row>
    <row r="47" s="3" customFormat="true" ht="36" spans="1:24">
      <c r="A47" s="19">
        <v>18</v>
      </c>
      <c r="B47" s="39" t="s">
        <v>74</v>
      </c>
      <c r="C47" s="39" t="s">
        <v>66</v>
      </c>
      <c r="D47" s="39" t="s">
        <v>356</v>
      </c>
      <c r="E47" s="39" t="s">
        <v>357</v>
      </c>
      <c r="F47" s="39" t="s">
        <v>69</v>
      </c>
      <c r="G47" s="18" t="s">
        <v>32</v>
      </c>
      <c r="H47" s="19" t="s">
        <v>77</v>
      </c>
      <c r="I47" s="39" t="s">
        <v>358</v>
      </c>
      <c r="J47" s="32" t="s">
        <v>79</v>
      </c>
      <c r="K47" s="20" t="s">
        <v>36</v>
      </c>
      <c r="L47" s="19">
        <v>4902</v>
      </c>
      <c r="M47" s="22">
        <v>900</v>
      </c>
      <c r="N47" s="23">
        <f t="shared" si="0"/>
        <v>4411800</v>
      </c>
      <c r="O47" s="24">
        <v>0.1</v>
      </c>
      <c r="P47" s="23">
        <f t="shared" si="1"/>
        <v>441180</v>
      </c>
      <c r="Q47" s="26" t="s">
        <v>359</v>
      </c>
      <c r="R47" s="26" t="s">
        <v>360</v>
      </c>
      <c r="S47" s="24">
        <v>0.8</v>
      </c>
      <c r="T47" s="24">
        <v>0.2</v>
      </c>
      <c r="U47" s="29">
        <f t="shared" si="2"/>
        <v>88236</v>
      </c>
      <c r="V47" s="47">
        <v>88236</v>
      </c>
      <c r="W47" s="23">
        <f t="shared" si="3"/>
        <v>0</v>
      </c>
      <c r="X47" s="23">
        <f t="shared" si="4"/>
        <v>352944</v>
      </c>
    </row>
    <row r="48" s="3" customFormat="true" ht="36" spans="1:24">
      <c r="A48" s="19"/>
      <c r="B48" s="39" t="s">
        <v>74</v>
      </c>
      <c r="C48" s="39" t="s">
        <v>66</v>
      </c>
      <c r="D48" s="39" t="s">
        <v>356</v>
      </c>
      <c r="E48" s="39" t="s">
        <v>357</v>
      </c>
      <c r="F48" s="39" t="s">
        <v>69</v>
      </c>
      <c r="G48" s="18" t="s">
        <v>32</v>
      </c>
      <c r="H48" s="19" t="s">
        <v>77</v>
      </c>
      <c r="I48" s="39" t="s">
        <v>358</v>
      </c>
      <c r="J48" s="32" t="s">
        <v>116</v>
      </c>
      <c r="K48" s="20" t="s">
        <v>36</v>
      </c>
      <c r="L48" s="19">
        <v>1536</v>
      </c>
      <c r="M48" s="22">
        <v>1500</v>
      </c>
      <c r="N48" s="23">
        <f t="shared" si="0"/>
        <v>2304000</v>
      </c>
      <c r="O48" s="24">
        <v>0.1</v>
      </c>
      <c r="P48" s="23">
        <f t="shared" si="1"/>
        <v>230400</v>
      </c>
      <c r="Q48" s="26" t="s">
        <v>359</v>
      </c>
      <c r="R48" s="26" t="s">
        <v>360</v>
      </c>
      <c r="S48" s="24">
        <v>0.8</v>
      </c>
      <c r="T48" s="24">
        <v>0.2</v>
      </c>
      <c r="U48" s="29">
        <f t="shared" si="2"/>
        <v>46080</v>
      </c>
      <c r="V48" s="47">
        <v>46080</v>
      </c>
      <c r="W48" s="23">
        <f t="shared" si="3"/>
        <v>0</v>
      </c>
      <c r="X48" s="23">
        <f t="shared" si="4"/>
        <v>184320</v>
      </c>
    </row>
    <row r="49" s="3" customFormat="true" ht="36" spans="1:24">
      <c r="A49" s="19"/>
      <c r="B49" s="39" t="s">
        <v>74</v>
      </c>
      <c r="C49" s="39" t="s">
        <v>66</v>
      </c>
      <c r="D49" s="39" t="s">
        <v>356</v>
      </c>
      <c r="E49" s="39" t="s">
        <v>357</v>
      </c>
      <c r="F49" s="39" t="s">
        <v>69</v>
      </c>
      <c r="G49" s="18" t="s">
        <v>32</v>
      </c>
      <c r="H49" s="19" t="s">
        <v>77</v>
      </c>
      <c r="I49" s="39" t="s">
        <v>358</v>
      </c>
      <c r="J49" s="32" t="s">
        <v>80</v>
      </c>
      <c r="K49" s="20" t="s">
        <v>36</v>
      </c>
      <c r="L49" s="19">
        <v>150</v>
      </c>
      <c r="M49" s="22">
        <v>2000</v>
      </c>
      <c r="N49" s="23">
        <f t="shared" si="0"/>
        <v>300000</v>
      </c>
      <c r="O49" s="24">
        <v>0.1</v>
      </c>
      <c r="P49" s="23">
        <f t="shared" si="1"/>
        <v>30000</v>
      </c>
      <c r="Q49" s="26" t="s">
        <v>359</v>
      </c>
      <c r="R49" s="26" t="s">
        <v>360</v>
      </c>
      <c r="S49" s="24">
        <v>0.8</v>
      </c>
      <c r="T49" s="24">
        <v>0.2</v>
      </c>
      <c r="U49" s="29">
        <f t="shared" si="2"/>
        <v>6000</v>
      </c>
      <c r="V49" s="47">
        <v>6000</v>
      </c>
      <c r="W49" s="23">
        <f t="shared" si="3"/>
        <v>0</v>
      </c>
      <c r="X49" s="23">
        <f t="shared" si="4"/>
        <v>24000</v>
      </c>
    </row>
    <row r="50" s="3" customFormat="true" ht="60" spans="1:24">
      <c r="A50" s="19"/>
      <c r="B50" s="39" t="s">
        <v>74</v>
      </c>
      <c r="C50" s="39" t="s">
        <v>66</v>
      </c>
      <c r="D50" s="39" t="s">
        <v>361</v>
      </c>
      <c r="E50" s="39" t="s">
        <v>357</v>
      </c>
      <c r="F50" s="39" t="s">
        <v>69</v>
      </c>
      <c r="G50" s="18" t="s">
        <v>32</v>
      </c>
      <c r="H50" s="19" t="s">
        <v>113</v>
      </c>
      <c r="I50" s="39" t="s">
        <v>362</v>
      </c>
      <c r="J50" s="19" t="s">
        <v>113</v>
      </c>
      <c r="K50" s="32" t="s">
        <v>36</v>
      </c>
      <c r="L50" s="19">
        <v>30</v>
      </c>
      <c r="M50" s="22">
        <v>3000</v>
      </c>
      <c r="N50" s="23">
        <f t="shared" si="0"/>
        <v>90000</v>
      </c>
      <c r="O50" s="24">
        <v>0.1</v>
      </c>
      <c r="P50" s="23">
        <f t="shared" si="1"/>
        <v>9000</v>
      </c>
      <c r="Q50" s="26" t="s">
        <v>359</v>
      </c>
      <c r="R50" s="26" t="s">
        <v>360</v>
      </c>
      <c r="S50" s="24">
        <v>0.8</v>
      </c>
      <c r="T50" s="24">
        <v>0.2</v>
      </c>
      <c r="U50" s="29">
        <f t="shared" si="2"/>
        <v>1800</v>
      </c>
      <c r="V50" s="47">
        <v>1800</v>
      </c>
      <c r="W50" s="23">
        <f t="shared" si="3"/>
        <v>0</v>
      </c>
      <c r="X50" s="23">
        <f t="shared" si="4"/>
        <v>7200</v>
      </c>
    </row>
    <row r="51" s="3" customFormat="true" ht="36" spans="1:24">
      <c r="A51" s="19">
        <v>19</v>
      </c>
      <c r="B51" s="39" t="s">
        <v>74</v>
      </c>
      <c r="C51" s="39" t="s">
        <v>66</v>
      </c>
      <c r="D51" s="39" t="s">
        <v>363</v>
      </c>
      <c r="E51" s="39" t="s">
        <v>364</v>
      </c>
      <c r="F51" s="39" t="s">
        <v>69</v>
      </c>
      <c r="G51" s="18" t="s">
        <v>32</v>
      </c>
      <c r="H51" s="19" t="s">
        <v>77</v>
      </c>
      <c r="I51" s="39" t="s">
        <v>365</v>
      </c>
      <c r="J51" s="20" t="s">
        <v>79</v>
      </c>
      <c r="K51" s="20" t="s">
        <v>36</v>
      </c>
      <c r="L51" s="19">
        <v>3640</v>
      </c>
      <c r="M51" s="22">
        <v>900</v>
      </c>
      <c r="N51" s="23">
        <f t="shared" si="0"/>
        <v>3276000</v>
      </c>
      <c r="O51" s="24">
        <v>0.1</v>
      </c>
      <c r="P51" s="23">
        <f t="shared" si="1"/>
        <v>327600</v>
      </c>
      <c r="Q51" s="26" t="s">
        <v>366</v>
      </c>
      <c r="R51" s="26" t="s">
        <v>367</v>
      </c>
      <c r="S51" s="24">
        <v>0.8</v>
      </c>
      <c r="T51" s="24">
        <v>0.2</v>
      </c>
      <c r="U51" s="29">
        <f t="shared" si="2"/>
        <v>65520</v>
      </c>
      <c r="V51" s="47">
        <v>65520</v>
      </c>
      <c r="W51" s="23">
        <f t="shared" si="3"/>
        <v>0</v>
      </c>
      <c r="X51" s="23">
        <f t="shared" si="4"/>
        <v>262080</v>
      </c>
    </row>
    <row r="52" s="3" customFormat="true" ht="36" spans="1:24">
      <c r="A52" s="19"/>
      <c r="B52" s="39" t="s">
        <v>74</v>
      </c>
      <c r="C52" s="39" t="s">
        <v>66</v>
      </c>
      <c r="D52" s="39" t="s">
        <v>363</v>
      </c>
      <c r="E52" s="39" t="s">
        <v>364</v>
      </c>
      <c r="F52" s="39" t="s">
        <v>69</v>
      </c>
      <c r="G52" s="18" t="s">
        <v>32</v>
      </c>
      <c r="H52" s="19" t="s">
        <v>77</v>
      </c>
      <c r="I52" s="39" t="s">
        <v>365</v>
      </c>
      <c r="J52" s="20" t="s">
        <v>116</v>
      </c>
      <c r="K52" s="20" t="s">
        <v>36</v>
      </c>
      <c r="L52" s="19">
        <v>1020</v>
      </c>
      <c r="M52" s="22">
        <v>1500</v>
      </c>
      <c r="N52" s="23">
        <f t="shared" si="0"/>
        <v>1530000</v>
      </c>
      <c r="O52" s="24">
        <v>0.1</v>
      </c>
      <c r="P52" s="23">
        <f t="shared" si="1"/>
        <v>153000</v>
      </c>
      <c r="Q52" s="26" t="s">
        <v>366</v>
      </c>
      <c r="R52" s="26" t="s">
        <v>367</v>
      </c>
      <c r="S52" s="24">
        <v>0.8</v>
      </c>
      <c r="T52" s="24">
        <v>0.2</v>
      </c>
      <c r="U52" s="29">
        <f t="shared" si="2"/>
        <v>30600</v>
      </c>
      <c r="V52" s="47">
        <v>30600</v>
      </c>
      <c r="W52" s="23">
        <f t="shared" si="3"/>
        <v>0</v>
      </c>
      <c r="X52" s="23">
        <f t="shared" si="4"/>
        <v>122400</v>
      </c>
    </row>
    <row r="53" s="3" customFormat="true" ht="36" spans="1:24">
      <c r="A53" s="19"/>
      <c r="B53" s="39" t="s">
        <v>74</v>
      </c>
      <c r="C53" s="39" t="s">
        <v>66</v>
      </c>
      <c r="D53" s="39" t="s">
        <v>363</v>
      </c>
      <c r="E53" s="39" t="s">
        <v>364</v>
      </c>
      <c r="F53" s="39" t="s">
        <v>69</v>
      </c>
      <c r="G53" s="18" t="s">
        <v>32</v>
      </c>
      <c r="H53" s="19" t="s">
        <v>77</v>
      </c>
      <c r="I53" s="39" t="s">
        <v>365</v>
      </c>
      <c r="J53" s="20" t="s">
        <v>80</v>
      </c>
      <c r="K53" s="20" t="s">
        <v>36</v>
      </c>
      <c r="L53" s="19">
        <v>200</v>
      </c>
      <c r="M53" s="22">
        <v>2000</v>
      </c>
      <c r="N53" s="23">
        <f t="shared" si="0"/>
        <v>400000</v>
      </c>
      <c r="O53" s="24">
        <v>0.1</v>
      </c>
      <c r="P53" s="23">
        <f t="shared" si="1"/>
        <v>40000</v>
      </c>
      <c r="Q53" s="26" t="s">
        <v>366</v>
      </c>
      <c r="R53" s="26" t="s">
        <v>367</v>
      </c>
      <c r="S53" s="24">
        <v>0.8</v>
      </c>
      <c r="T53" s="24">
        <v>0.2</v>
      </c>
      <c r="U53" s="29">
        <f t="shared" si="2"/>
        <v>8000</v>
      </c>
      <c r="V53" s="47">
        <v>8000</v>
      </c>
      <c r="W53" s="23">
        <f t="shared" si="3"/>
        <v>0</v>
      </c>
      <c r="X53" s="23">
        <f t="shared" si="4"/>
        <v>32000</v>
      </c>
    </row>
    <row r="54" s="3" customFormat="true" ht="36" spans="1:24">
      <c r="A54" s="19"/>
      <c r="B54" s="39" t="s">
        <v>74</v>
      </c>
      <c r="C54" s="39" t="s">
        <v>66</v>
      </c>
      <c r="D54" s="39" t="s">
        <v>368</v>
      </c>
      <c r="E54" s="39" t="s">
        <v>364</v>
      </c>
      <c r="F54" s="39" t="s">
        <v>69</v>
      </c>
      <c r="G54" s="18" t="s">
        <v>32</v>
      </c>
      <c r="H54" s="19" t="s">
        <v>113</v>
      </c>
      <c r="I54" s="39" t="s">
        <v>369</v>
      </c>
      <c r="J54" s="19" t="s">
        <v>113</v>
      </c>
      <c r="K54" s="20" t="s">
        <v>36</v>
      </c>
      <c r="L54" s="19">
        <v>50</v>
      </c>
      <c r="M54" s="22">
        <v>3000</v>
      </c>
      <c r="N54" s="23">
        <f t="shared" si="0"/>
        <v>150000</v>
      </c>
      <c r="O54" s="24">
        <v>0.1</v>
      </c>
      <c r="P54" s="23">
        <f t="shared" si="1"/>
        <v>15000</v>
      </c>
      <c r="Q54" s="26" t="s">
        <v>366</v>
      </c>
      <c r="R54" s="26" t="s">
        <v>367</v>
      </c>
      <c r="S54" s="24">
        <v>0.8</v>
      </c>
      <c r="T54" s="24">
        <v>0.2</v>
      </c>
      <c r="U54" s="29">
        <f t="shared" si="2"/>
        <v>3000</v>
      </c>
      <c r="V54" s="47">
        <v>3000</v>
      </c>
      <c r="W54" s="23">
        <f t="shared" si="3"/>
        <v>0</v>
      </c>
      <c r="X54" s="23">
        <f t="shared" si="4"/>
        <v>12000</v>
      </c>
    </row>
    <row r="55" ht="36" spans="1:24">
      <c r="A55" s="19">
        <v>20</v>
      </c>
      <c r="B55" s="39" t="s">
        <v>74</v>
      </c>
      <c r="C55" s="39" t="s">
        <v>66</v>
      </c>
      <c r="D55" s="39" t="s">
        <v>370</v>
      </c>
      <c r="E55" s="39" t="s">
        <v>371</v>
      </c>
      <c r="F55" s="39" t="s">
        <v>69</v>
      </c>
      <c r="G55" s="18" t="s">
        <v>32</v>
      </c>
      <c r="H55" s="19" t="s">
        <v>77</v>
      </c>
      <c r="I55" s="39" t="s">
        <v>372</v>
      </c>
      <c r="J55" s="20" t="s">
        <v>79</v>
      </c>
      <c r="K55" s="20" t="s">
        <v>36</v>
      </c>
      <c r="L55" s="19">
        <v>894</v>
      </c>
      <c r="M55" s="22">
        <v>900</v>
      </c>
      <c r="N55" s="23">
        <f t="shared" si="0"/>
        <v>804600</v>
      </c>
      <c r="O55" s="24">
        <v>0.1</v>
      </c>
      <c r="P55" s="23">
        <f t="shared" si="1"/>
        <v>80460</v>
      </c>
      <c r="Q55" s="26" t="s">
        <v>373</v>
      </c>
      <c r="R55" s="26" t="s">
        <v>374</v>
      </c>
      <c r="S55" s="24">
        <v>0.8</v>
      </c>
      <c r="T55" s="24">
        <v>0.2</v>
      </c>
      <c r="U55" s="29">
        <f t="shared" si="2"/>
        <v>16092</v>
      </c>
      <c r="V55" s="47">
        <v>16092</v>
      </c>
      <c r="W55" s="23">
        <f t="shared" si="3"/>
        <v>0</v>
      </c>
      <c r="X55" s="23">
        <f t="shared" si="4"/>
        <v>64368</v>
      </c>
    </row>
    <row r="56" ht="36" spans="1:24">
      <c r="A56" s="19"/>
      <c r="B56" s="39" t="s">
        <v>74</v>
      </c>
      <c r="C56" s="39" t="s">
        <v>66</v>
      </c>
      <c r="D56" s="39" t="s">
        <v>370</v>
      </c>
      <c r="E56" s="39" t="s">
        <v>371</v>
      </c>
      <c r="F56" s="39" t="s">
        <v>69</v>
      </c>
      <c r="G56" s="18" t="s">
        <v>32</v>
      </c>
      <c r="H56" s="19" t="s">
        <v>77</v>
      </c>
      <c r="I56" s="39" t="s">
        <v>372</v>
      </c>
      <c r="J56" s="20" t="s">
        <v>116</v>
      </c>
      <c r="K56" s="20" t="s">
        <v>36</v>
      </c>
      <c r="L56" s="19">
        <v>147</v>
      </c>
      <c r="M56" s="22">
        <v>1500</v>
      </c>
      <c r="N56" s="23">
        <f t="shared" si="0"/>
        <v>220500</v>
      </c>
      <c r="O56" s="24">
        <v>0.1</v>
      </c>
      <c r="P56" s="23">
        <f t="shared" si="1"/>
        <v>22050</v>
      </c>
      <c r="Q56" s="26" t="s">
        <v>373</v>
      </c>
      <c r="R56" s="26" t="s">
        <v>374</v>
      </c>
      <c r="S56" s="24">
        <v>0.8</v>
      </c>
      <c r="T56" s="24">
        <v>0.2</v>
      </c>
      <c r="U56" s="29">
        <f t="shared" si="2"/>
        <v>4410</v>
      </c>
      <c r="V56" s="47">
        <v>4410</v>
      </c>
      <c r="W56" s="23">
        <f t="shared" si="3"/>
        <v>0</v>
      </c>
      <c r="X56" s="23">
        <f t="shared" si="4"/>
        <v>17640</v>
      </c>
    </row>
    <row r="57" ht="36" spans="1:24">
      <c r="A57" s="19"/>
      <c r="B57" s="39" t="s">
        <v>74</v>
      </c>
      <c r="C57" s="39" t="s">
        <v>66</v>
      </c>
      <c r="D57" s="39" t="s">
        <v>370</v>
      </c>
      <c r="E57" s="39" t="s">
        <v>371</v>
      </c>
      <c r="F57" s="39" t="s">
        <v>69</v>
      </c>
      <c r="G57" s="18" t="s">
        <v>32</v>
      </c>
      <c r="H57" s="19" t="s">
        <v>77</v>
      </c>
      <c r="I57" s="39" t="s">
        <v>372</v>
      </c>
      <c r="J57" s="20" t="s">
        <v>80</v>
      </c>
      <c r="K57" s="20" t="s">
        <v>36</v>
      </c>
      <c r="L57" s="19">
        <v>60</v>
      </c>
      <c r="M57" s="22">
        <v>2000</v>
      </c>
      <c r="N57" s="23">
        <f t="shared" si="0"/>
        <v>120000</v>
      </c>
      <c r="O57" s="24">
        <v>0.1</v>
      </c>
      <c r="P57" s="23">
        <f t="shared" si="1"/>
        <v>12000</v>
      </c>
      <c r="Q57" s="26" t="s">
        <v>373</v>
      </c>
      <c r="R57" s="26" t="s">
        <v>374</v>
      </c>
      <c r="S57" s="24">
        <v>0.8</v>
      </c>
      <c r="T57" s="24">
        <v>0.2</v>
      </c>
      <c r="U57" s="29">
        <f t="shared" si="2"/>
        <v>2400</v>
      </c>
      <c r="V57" s="47">
        <v>2400</v>
      </c>
      <c r="W57" s="23">
        <f t="shared" si="3"/>
        <v>0</v>
      </c>
      <c r="X57" s="23">
        <f t="shared" si="4"/>
        <v>9600</v>
      </c>
    </row>
    <row r="58" ht="36" spans="1:24">
      <c r="A58" s="19"/>
      <c r="B58" s="39" t="s">
        <v>74</v>
      </c>
      <c r="C58" s="12" t="s">
        <v>66</v>
      </c>
      <c r="D58" s="12" t="s">
        <v>370</v>
      </c>
      <c r="E58" s="39" t="s">
        <v>371</v>
      </c>
      <c r="F58" s="12" t="s">
        <v>69</v>
      </c>
      <c r="G58" s="18" t="s">
        <v>32</v>
      </c>
      <c r="H58" s="19" t="s">
        <v>113</v>
      </c>
      <c r="I58" s="12" t="s">
        <v>375</v>
      </c>
      <c r="J58" s="19" t="s">
        <v>113</v>
      </c>
      <c r="K58" s="20" t="s">
        <v>36</v>
      </c>
      <c r="L58" s="19">
        <v>20</v>
      </c>
      <c r="M58" s="22">
        <v>3000</v>
      </c>
      <c r="N58" s="23">
        <f t="shared" si="0"/>
        <v>60000</v>
      </c>
      <c r="O58" s="24">
        <v>0.1</v>
      </c>
      <c r="P58" s="23">
        <f t="shared" si="1"/>
        <v>6000</v>
      </c>
      <c r="Q58" s="26" t="s">
        <v>373</v>
      </c>
      <c r="R58" s="26" t="s">
        <v>374</v>
      </c>
      <c r="S58" s="24">
        <v>0.8</v>
      </c>
      <c r="T58" s="24">
        <v>0.2</v>
      </c>
      <c r="U58" s="29">
        <f t="shared" si="2"/>
        <v>1200</v>
      </c>
      <c r="V58" s="47">
        <v>1200</v>
      </c>
      <c r="W58" s="23">
        <f t="shared" si="3"/>
        <v>0</v>
      </c>
      <c r="X58" s="23">
        <f t="shared" si="4"/>
        <v>4800</v>
      </c>
    </row>
    <row r="59" ht="72" spans="1:24">
      <c r="A59" s="19">
        <v>21</v>
      </c>
      <c r="B59" s="39" t="s">
        <v>74</v>
      </c>
      <c r="C59" s="12" t="s">
        <v>66</v>
      </c>
      <c r="D59" s="12" t="s">
        <v>376</v>
      </c>
      <c r="E59" s="12" t="s">
        <v>377</v>
      </c>
      <c r="F59" s="12" t="s">
        <v>69</v>
      </c>
      <c r="G59" s="18" t="s">
        <v>32</v>
      </c>
      <c r="H59" s="19" t="s">
        <v>77</v>
      </c>
      <c r="I59" s="12" t="s">
        <v>378</v>
      </c>
      <c r="J59" s="19" t="s">
        <v>79</v>
      </c>
      <c r="K59" s="20" t="s">
        <v>36</v>
      </c>
      <c r="L59" s="19">
        <v>3980</v>
      </c>
      <c r="M59" s="22">
        <v>900</v>
      </c>
      <c r="N59" s="23">
        <f t="shared" si="0"/>
        <v>3582000</v>
      </c>
      <c r="O59" s="24">
        <v>0.1</v>
      </c>
      <c r="P59" s="23">
        <f t="shared" si="1"/>
        <v>358200</v>
      </c>
      <c r="Q59" s="26" t="s">
        <v>379</v>
      </c>
      <c r="R59" s="26" t="s">
        <v>380</v>
      </c>
      <c r="S59" s="24">
        <v>0.8</v>
      </c>
      <c r="T59" s="24">
        <v>0.2</v>
      </c>
      <c r="U59" s="29">
        <f t="shared" si="2"/>
        <v>71640</v>
      </c>
      <c r="V59" s="47">
        <v>71640</v>
      </c>
      <c r="W59" s="23">
        <f t="shared" si="3"/>
        <v>0</v>
      </c>
      <c r="X59" s="23">
        <f t="shared" si="4"/>
        <v>286560</v>
      </c>
    </row>
    <row r="60" ht="72" spans="1:24">
      <c r="A60" s="19"/>
      <c r="B60" s="39" t="s">
        <v>74</v>
      </c>
      <c r="C60" s="12" t="s">
        <v>66</v>
      </c>
      <c r="D60" s="12" t="s">
        <v>376</v>
      </c>
      <c r="E60" s="12" t="s">
        <v>377</v>
      </c>
      <c r="F60" s="12" t="s">
        <v>69</v>
      </c>
      <c r="G60" s="18" t="s">
        <v>32</v>
      </c>
      <c r="H60" s="19" t="s">
        <v>77</v>
      </c>
      <c r="I60" s="12" t="s">
        <v>378</v>
      </c>
      <c r="J60" s="19" t="s">
        <v>116</v>
      </c>
      <c r="K60" s="20" t="s">
        <v>36</v>
      </c>
      <c r="L60" s="19">
        <v>750</v>
      </c>
      <c r="M60" s="22">
        <v>1500</v>
      </c>
      <c r="N60" s="23">
        <f t="shared" si="0"/>
        <v>1125000</v>
      </c>
      <c r="O60" s="24">
        <v>0.1</v>
      </c>
      <c r="P60" s="23">
        <f t="shared" si="1"/>
        <v>112500</v>
      </c>
      <c r="Q60" s="26" t="s">
        <v>379</v>
      </c>
      <c r="R60" s="26" t="s">
        <v>380</v>
      </c>
      <c r="S60" s="24">
        <v>0.8</v>
      </c>
      <c r="T60" s="24">
        <v>0.2</v>
      </c>
      <c r="U60" s="29">
        <f t="shared" si="2"/>
        <v>22500</v>
      </c>
      <c r="V60" s="47">
        <v>22500</v>
      </c>
      <c r="W60" s="23">
        <f t="shared" si="3"/>
        <v>0</v>
      </c>
      <c r="X60" s="23">
        <f t="shared" si="4"/>
        <v>90000</v>
      </c>
    </row>
    <row r="61" ht="72" spans="1:24">
      <c r="A61" s="19"/>
      <c r="B61" s="39" t="s">
        <v>74</v>
      </c>
      <c r="C61" s="12" t="s">
        <v>66</v>
      </c>
      <c r="D61" s="12" t="s">
        <v>376</v>
      </c>
      <c r="E61" s="12" t="s">
        <v>377</v>
      </c>
      <c r="F61" s="12" t="s">
        <v>69</v>
      </c>
      <c r="G61" s="18" t="s">
        <v>32</v>
      </c>
      <c r="H61" s="19" t="s">
        <v>77</v>
      </c>
      <c r="I61" s="12" t="s">
        <v>378</v>
      </c>
      <c r="J61" s="19" t="s">
        <v>80</v>
      </c>
      <c r="K61" s="20" t="s">
        <v>36</v>
      </c>
      <c r="L61" s="19">
        <v>200</v>
      </c>
      <c r="M61" s="22">
        <v>2000</v>
      </c>
      <c r="N61" s="23">
        <f t="shared" si="0"/>
        <v>400000</v>
      </c>
      <c r="O61" s="24">
        <v>0.1</v>
      </c>
      <c r="P61" s="23">
        <f t="shared" si="1"/>
        <v>40000</v>
      </c>
      <c r="Q61" s="26" t="s">
        <v>379</v>
      </c>
      <c r="R61" s="26" t="s">
        <v>380</v>
      </c>
      <c r="S61" s="24">
        <v>0.8</v>
      </c>
      <c r="T61" s="24">
        <v>0.2</v>
      </c>
      <c r="U61" s="29">
        <f t="shared" si="2"/>
        <v>8000</v>
      </c>
      <c r="V61" s="47">
        <v>8000</v>
      </c>
      <c r="W61" s="23">
        <f t="shared" si="3"/>
        <v>0</v>
      </c>
      <c r="X61" s="23">
        <f t="shared" si="4"/>
        <v>32000</v>
      </c>
    </row>
    <row r="62" ht="48" spans="1:24">
      <c r="A62" s="19"/>
      <c r="B62" s="39" t="s">
        <v>74</v>
      </c>
      <c r="C62" s="12" t="s">
        <v>66</v>
      </c>
      <c r="D62" s="12" t="s">
        <v>381</v>
      </c>
      <c r="E62" s="12" t="s">
        <v>377</v>
      </c>
      <c r="F62" s="12" t="s">
        <v>69</v>
      </c>
      <c r="G62" s="18" t="s">
        <v>32</v>
      </c>
      <c r="H62" s="19" t="s">
        <v>113</v>
      </c>
      <c r="I62" s="12" t="s">
        <v>382</v>
      </c>
      <c r="J62" s="19" t="s">
        <v>113</v>
      </c>
      <c r="K62" s="20" t="s">
        <v>36</v>
      </c>
      <c r="L62" s="19">
        <v>80</v>
      </c>
      <c r="M62" s="22">
        <v>3000</v>
      </c>
      <c r="N62" s="23">
        <f t="shared" si="0"/>
        <v>240000</v>
      </c>
      <c r="O62" s="24">
        <v>0.1</v>
      </c>
      <c r="P62" s="23">
        <f t="shared" si="1"/>
        <v>24000</v>
      </c>
      <c r="Q62" s="26" t="s">
        <v>379</v>
      </c>
      <c r="R62" s="26" t="s">
        <v>380</v>
      </c>
      <c r="S62" s="24">
        <v>0.8</v>
      </c>
      <c r="T62" s="24">
        <v>0.2</v>
      </c>
      <c r="U62" s="29">
        <f t="shared" si="2"/>
        <v>4800</v>
      </c>
      <c r="V62" s="47">
        <v>4800</v>
      </c>
      <c r="W62" s="23">
        <f t="shared" si="3"/>
        <v>0</v>
      </c>
      <c r="X62" s="23">
        <f t="shared" si="4"/>
        <v>19200</v>
      </c>
    </row>
    <row r="63" ht="36" spans="1:24">
      <c r="A63" s="19">
        <v>22</v>
      </c>
      <c r="B63" s="39" t="s">
        <v>74</v>
      </c>
      <c r="C63" s="12" t="s">
        <v>66</v>
      </c>
      <c r="D63" s="12" t="s">
        <v>383</v>
      </c>
      <c r="E63" s="12" t="s">
        <v>384</v>
      </c>
      <c r="F63" s="12" t="s">
        <v>69</v>
      </c>
      <c r="G63" s="18" t="s">
        <v>32</v>
      </c>
      <c r="H63" s="19" t="s">
        <v>77</v>
      </c>
      <c r="I63" s="12" t="s">
        <v>385</v>
      </c>
      <c r="J63" s="20" t="s">
        <v>79</v>
      </c>
      <c r="K63" s="20" t="s">
        <v>36</v>
      </c>
      <c r="L63" s="19">
        <v>2277</v>
      </c>
      <c r="M63" s="22">
        <v>900</v>
      </c>
      <c r="N63" s="23">
        <f t="shared" si="0"/>
        <v>2049300</v>
      </c>
      <c r="O63" s="24">
        <v>0.1</v>
      </c>
      <c r="P63" s="23">
        <f t="shared" si="1"/>
        <v>204930</v>
      </c>
      <c r="Q63" s="26" t="s">
        <v>386</v>
      </c>
      <c r="R63" s="26" t="s">
        <v>387</v>
      </c>
      <c r="S63" s="24">
        <v>0.8</v>
      </c>
      <c r="T63" s="24">
        <v>0.2</v>
      </c>
      <c r="U63" s="29">
        <f t="shared" si="2"/>
        <v>40986</v>
      </c>
      <c r="V63" s="47">
        <v>40986</v>
      </c>
      <c r="W63" s="23">
        <f t="shared" si="3"/>
        <v>0</v>
      </c>
      <c r="X63" s="23">
        <f t="shared" si="4"/>
        <v>163944</v>
      </c>
    </row>
    <row r="64" ht="36" spans="1:24">
      <c r="A64" s="19"/>
      <c r="B64" s="39" t="s">
        <v>74</v>
      </c>
      <c r="C64" s="12" t="s">
        <v>66</v>
      </c>
      <c r="D64" s="12" t="s">
        <v>388</v>
      </c>
      <c r="E64" s="12" t="s">
        <v>384</v>
      </c>
      <c r="F64" s="12" t="s">
        <v>69</v>
      </c>
      <c r="G64" s="18" t="s">
        <v>32</v>
      </c>
      <c r="H64" s="19" t="s">
        <v>77</v>
      </c>
      <c r="I64" s="12" t="s">
        <v>389</v>
      </c>
      <c r="J64" s="20" t="s">
        <v>79</v>
      </c>
      <c r="K64" s="20" t="s">
        <v>36</v>
      </c>
      <c r="L64" s="19">
        <v>880</v>
      </c>
      <c r="M64" s="22">
        <v>900</v>
      </c>
      <c r="N64" s="23">
        <f t="shared" si="0"/>
        <v>792000</v>
      </c>
      <c r="O64" s="24">
        <v>0.1</v>
      </c>
      <c r="P64" s="23">
        <f t="shared" si="1"/>
        <v>79200</v>
      </c>
      <c r="Q64" s="26" t="s">
        <v>386</v>
      </c>
      <c r="R64" s="26" t="s">
        <v>387</v>
      </c>
      <c r="S64" s="24">
        <v>0.8</v>
      </c>
      <c r="T64" s="24">
        <v>0.2</v>
      </c>
      <c r="U64" s="29">
        <f t="shared" si="2"/>
        <v>15840</v>
      </c>
      <c r="V64" s="47">
        <v>15840</v>
      </c>
      <c r="W64" s="23">
        <f t="shared" si="3"/>
        <v>0</v>
      </c>
      <c r="X64" s="23">
        <f t="shared" si="4"/>
        <v>63360</v>
      </c>
    </row>
    <row r="65" ht="36" spans="1:24">
      <c r="A65" s="19"/>
      <c r="B65" s="39" t="s">
        <v>74</v>
      </c>
      <c r="C65" s="12" t="s">
        <v>66</v>
      </c>
      <c r="D65" s="12" t="s">
        <v>383</v>
      </c>
      <c r="E65" s="12" t="s">
        <v>384</v>
      </c>
      <c r="F65" s="12" t="s">
        <v>69</v>
      </c>
      <c r="G65" s="18" t="s">
        <v>32</v>
      </c>
      <c r="H65" s="19" t="s">
        <v>113</v>
      </c>
      <c r="I65" s="12" t="s">
        <v>390</v>
      </c>
      <c r="J65" s="19" t="s">
        <v>391</v>
      </c>
      <c r="K65" s="20" t="s">
        <v>36</v>
      </c>
      <c r="L65" s="19">
        <v>50</v>
      </c>
      <c r="M65" s="22">
        <v>3000</v>
      </c>
      <c r="N65" s="23">
        <f t="shared" si="0"/>
        <v>150000</v>
      </c>
      <c r="O65" s="24">
        <v>0.1</v>
      </c>
      <c r="P65" s="23">
        <f t="shared" si="1"/>
        <v>15000</v>
      </c>
      <c r="Q65" s="26" t="s">
        <v>386</v>
      </c>
      <c r="R65" s="26" t="s">
        <v>387</v>
      </c>
      <c r="S65" s="24">
        <v>0.8</v>
      </c>
      <c r="T65" s="24">
        <v>0.2</v>
      </c>
      <c r="U65" s="29">
        <f t="shared" si="2"/>
        <v>3000</v>
      </c>
      <c r="V65" s="47">
        <v>3000</v>
      </c>
      <c r="W65" s="23">
        <f t="shared" si="3"/>
        <v>0</v>
      </c>
      <c r="X65" s="23">
        <f t="shared" si="4"/>
        <v>12000</v>
      </c>
    </row>
    <row r="66" ht="36" spans="1:24">
      <c r="A66" s="40">
        <v>23</v>
      </c>
      <c r="B66" s="39" t="s">
        <v>74</v>
      </c>
      <c r="C66" s="12" t="s">
        <v>66</v>
      </c>
      <c r="D66" s="12" t="s">
        <v>392</v>
      </c>
      <c r="E66" s="12" t="s">
        <v>232</v>
      </c>
      <c r="F66" s="12" t="s">
        <v>69</v>
      </c>
      <c r="G66" s="18" t="s">
        <v>32</v>
      </c>
      <c r="H66" s="17" t="s">
        <v>77</v>
      </c>
      <c r="I66" s="12" t="s">
        <v>393</v>
      </c>
      <c r="J66" s="19" t="s">
        <v>79</v>
      </c>
      <c r="K66" s="20" t="s">
        <v>36</v>
      </c>
      <c r="L66" s="19">
        <v>550</v>
      </c>
      <c r="M66" s="22">
        <v>900</v>
      </c>
      <c r="N66" s="23">
        <f t="shared" si="0"/>
        <v>495000</v>
      </c>
      <c r="O66" s="24">
        <v>0.1</v>
      </c>
      <c r="P66" s="23">
        <f t="shared" si="1"/>
        <v>49500</v>
      </c>
      <c r="Q66" s="26" t="s">
        <v>394</v>
      </c>
      <c r="R66" s="26" t="s">
        <v>395</v>
      </c>
      <c r="S66" s="24">
        <v>0.8</v>
      </c>
      <c r="T66" s="24">
        <v>0.2</v>
      </c>
      <c r="U66" s="29">
        <f t="shared" si="2"/>
        <v>9900</v>
      </c>
      <c r="V66" s="30">
        <v>9900</v>
      </c>
      <c r="W66" s="23">
        <f t="shared" si="3"/>
        <v>0</v>
      </c>
      <c r="X66" s="23">
        <f t="shared" si="4"/>
        <v>39600</v>
      </c>
    </row>
    <row r="67" ht="36" spans="1:24">
      <c r="A67" s="41"/>
      <c r="B67" s="39" t="s">
        <v>74</v>
      </c>
      <c r="C67" s="12" t="s">
        <v>66</v>
      </c>
      <c r="D67" s="12" t="s">
        <v>392</v>
      </c>
      <c r="E67" s="12" t="s">
        <v>232</v>
      </c>
      <c r="F67" s="12" t="s">
        <v>69</v>
      </c>
      <c r="G67" s="18" t="s">
        <v>32</v>
      </c>
      <c r="H67" s="17" t="s">
        <v>77</v>
      </c>
      <c r="I67" s="12" t="s">
        <v>393</v>
      </c>
      <c r="J67" s="19" t="s">
        <v>80</v>
      </c>
      <c r="K67" s="20" t="s">
        <v>36</v>
      </c>
      <c r="L67" s="19">
        <v>140</v>
      </c>
      <c r="M67" s="22">
        <v>2000</v>
      </c>
      <c r="N67" s="23">
        <f t="shared" si="0"/>
        <v>280000</v>
      </c>
      <c r="O67" s="24">
        <v>0.1</v>
      </c>
      <c r="P67" s="23">
        <f t="shared" si="1"/>
        <v>28000</v>
      </c>
      <c r="Q67" s="26" t="s">
        <v>394</v>
      </c>
      <c r="R67" s="26" t="s">
        <v>395</v>
      </c>
      <c r="S67" s="24">
        <v>0.8</v>
      </c>
      <c r="T67" s="24">
        <v>0.2</v>
      </c>
      <c r="U67" s="29">
        <f t="shared" si="2"/>
        <v>5600</v>
      </c>
      <c r="V67" s="30">
        <v>5600</v>
      </c>
      <c r="W67" s="23">
        <f t="shared" si="3"/>
        <v>0</v>
      </c>
      <c r="X67" s="23">
        <f t="shared" si="4"/>
        <v>22400</v>
      </c>
    </row>
    <row r="68" ht="36" spans="1:24">
      <c r="A68" s="40">
        <v>24</v>
      </c>
      <c r="B68" s="39" t="s">
        <v>74</v>
      </c>
      <c r="C68" s="12" t="s">
        <v>66</v>
      </c>
      <c r="D68" s="12" t="s">
        <v>396</v>
      </c>
      <c r="E68" s="12" t="s">
        <v>397</v>
      </c>
      <c r="F68" s="12" t="s">
        <v>69</v>
      </c>
      <c r="G68" s="18" t="s">
        <v>32</v>
      </c>
      <c r="H68" s="17" t="s">
        <v>77</v>
      </c>
      <c r="I68" s="12" t="s">
        <v>398</v>
      </c>
      <c r="J68" s="17" t="s">
        <v>79</v>
      </c>
      <c r="K68" s="20" t="s">
        <v>36</v>
      </c>
      <c r="L68" s="19">
        <v>910</v>
      </c>
      <c r="M68" s="22">
        <v>900</v>
      </c>
      <c r="N68" s="23">
        <f t="shared" si="0"/>
        <v>819000</v>
      </c>
      <c r="O68" s="24">
        <v>0.1</v>
      </c>
      <c r="P68" s="23">
        <f t="shared" si="1"/>
        <v>81900</v>
      </c>
      <c r="Q68" s="26" t="s">
        <v>312</v>
      </c>
      <c r="R68" s="26" t="s">
        <v>313</v>
      </c>
      <c r="S68" s="24">
        <v>0.8</v>
      </c>
      <c r="T68" s="24">
        <v>0.2</v>
      </c>
      <c r="U68" s="29">
        <f t="shared" si="2"/>
        <v>16380</v>
      </c>
      <c r="V68" s="30">
        <v>16380</v>
      </c>
      <c r="W68" s="23">
        <f t="shared" si="3"/>
        <v>0</v>
      </c>
      <c r="X68" s="23">
        <f t="shared" si="4"/>
        <v>65520</v>
      </c>
    </row>
    <row r="69" ht="36" spans="1:24">
      <c r="A69" s="42"/>
      <c r="B69" s="39" t="s">
        <v>74</v>
      </c>
      <c r="C69" s="12" t="s">
        <v>66</v>
      </c>
      <c r="D69" s="12" t="s">
        <v>396</v>
      </c>
      <c r="E69" s="12" t="s">
        <v>397</v>
      </c>
      <c r="F69" s="12" t="s">
        <v>69</v>
      </c>
      <c r="G69" s="18" t="s">
        <v>32</v>
      </c>
      <c r="H69" s="17" t="s">
        <v>77</v>
      </c>
      <c r="I69" s="12" t="s">
        <v>398</v>
      </c>
      <c r="J69" s="17" t="s">
        <v>116</v>
      </c>
      <c r="K69" s="20" t="s">
        <v>36</v>
      </c>
      <c r="L69" s="19">
        <v>210</v>
      </c>
      <c r="M69" s="22">
        <v>1500</v>
      </c>
      <c r="N69" s="23">
        <f t="shared" si="0"/>
        <v>315000</v>
      </c>
      <c r="O69" s="24">
        <v>0.1</v>
      </c>
      <c r="P69" s="23">
        <f t="shared" si="1"/>
        <v>31500</v>
      </c>
      <c r="Q69" s="26" t="s">
        <v>312</v>
      </c>
      <c r="R69" s="26" t="s">
        <v>313</v>
      </c>
      <c r="S69" s="24">
        <v>0.8</v>
      </c>
      <c r="T69" s="24">
        <v>0.2</v>
      </c>
      <c r="U69" s="29">
        <f t="shared" si="2"/>
        <v>6300</v>
      </c>
      <c r="V69" s="30">
        <v>6300</v>
      </c>
      <c r="W69" s="23">
        <f t="shared" si="3"/>
        <v>0</v>
      </c>
      <c r="X69" s="23">
        <f t="shared" si="4"/>
        <v>25200</v>
      </c>
    </row>
    <row r="70" ht="36" spans="1:24">
      <c r="A70" s="42"/>
      <c r="B70" s="39" t="s">
        <v>74</v>
      </c>
      <c r="C70" s="12" t="s">
        <v>66</v>
      </c>
      <c r="D70" s="12" t="s">
        <v>396</v>
      </c>
      <c r="E70" s="12" t="s">
        <v>397</v>
      </c>
      <c r="F70" s="12" t="s">
        <v>69</v>
      </c>
      <c r="G70" s="18" t="s">
        <v>32</v>
      </c>
      <c r="H70" s="17" t="s">
        <v>77</v>
      </c>
      <c r="I70" s="12" t="s">
        <v>398</v>
      </c>
      <c r="J70" s="17" t="s">
        <v>80</v>
      </c>
      <c r="K70" s="20" t="s">
        <v>36</v>
      </c>
      <c r="L70" s="19">
        <v>80</v>
      </c>
      <c r="M70" s="22">
        <v>2000</v>
      </c>
      <c r="N70" s="23">
        <f>L70*M70</f>
        <v>160000</v>
      </c>
      <c r="O70" s="24">
        <v>0.1</v>
      </c>
      <c r="P70" s="23">
        <f>N70*O70</f>
        <v>16000</v>
      </c>
      <c r="Q70" s="26" t="s">
        <v>312</v>
      </c>
      <c r="R70" s="26" t="s">
        <v>313</v>
      </c>
      <c r="S70" s="24">
        <v>0.8</v>
      </c>
      <c r="T70" s="24">
        <v>0.2</v>
      </c>
      <c r="U70" s="29">
        <f>P70*T70</f>
        <v>3200</v>
      </c>
      <c r="V70" s="30">
        <v>3200</v>
      </c>
      <c r="W70" s="23">
        <f>U70-V70</f>
        <v>0</v>
      </c>
      <c r="X70" s="23">
        <f>P70*S70</f>
        <v>12800</v>
      </c>
    </row>
  </sheetData>
  <autoFilter ref="A4:X70">
    <extLst/>
  </autoFilter>
  <mergeCells count="20">
    <mergeCell ref="A2:X2"/>
    <mergeCell ref="A3:A4"/>
    <mergeCell ref="A6:A8"/>
    <mergeCell ref="A9:A10"/>
    <mergeCell ref="A11:A12"/>
    <mergeCell ref="A13:A16"/>
    <mergeCell ref="A17:A22"/>
    <mergeCell ref="A23:A24"/>
    <mergeCell ref="A26:A28"/>
    <mergeCell ref="A29:A32"/>
    <mergeCell ref="A33:A34"/>
    <mergeCell ref="A35:A37"/>
    <mergeCell ref="A39:A42"/>
    <mergeCell ref="A47:A50"/>
    <mergeCell ref="A51:A54"/>
    <mergeCell ref="A55:A58"/>
    <mergeCell ref="A59:A62"/>
    <mergeCell ref="A63:A65"/>
    <mergeCell ref="A66:A67"/>
    <mergeCell ref="A68:A70"/>
  </mergeCells>
  <dataValidations count="4">
    <dataValidation allowBlank="1" sqref="D66 D67 D68 D69 D70"/>
    <dataValidation type="list" allowBlank="1" showInputMessage="1" showErrorMessage="1" sqref="F6 F7 F8 F9 F10 F11 F12 F13 F14 F15 F16 F17 F18 F19 F20 F21 F22 F23 F24 F25 F26 F29 F30 F31 F32 F33 F36 F37 F40 F41 F42 F43 F48 F49 F52 F53 F56 F57 F60 F61 F66 F67 F68 F69 F70 F27:F28 F34:F35 F38:F39 F44:F47 F50:F51 F54:F55 F58:F59 F62:F65">
      <formula1>"菜篮子基地,农业龙头企业,市内其他主体"</formula1>
    </dataValidation>
    <dataValidation allowBlank="1" showInputMessage="1" showErrorMessage="1" sqref="D6 D7 D8 D9 D10 D12 D13 D14 D15 D23 D24 D25 D26 D29 D30 D31 D36 D37 D40 D41 D42 D43 D48 D49 D52 D53 D56 D57 D60 D61 D16:D17 D27:D28 D34:D35 D38:D39 D44:D47 D50:D51 D54:D55 D58:D59 D62:D65"/>
    <dataValidation type="list" allowBlank="1" showInputMessage="1" showErrorMessage="1" sqref="C6 C7 C8 C9 C10 C11 C12 C13 C14 C15 C16 C17 C18 C19 C20 C21 C22 C23 C29 C30 C31 C32 C33 C36 C37 C40 C41 C42 C43 C48 C49 C52 C53 C56 C57 C60 C61 C66 C67 C68 C69 C70 C24:C26 C27:C28 C34:C35 C38:C39 C44:C47 C50:C51 C54:C55 C58:C59 C62:C65">
      <formula1>"深圳市内（含深汕）,省内市外"</formula1>
    </dataValidation>
  </dataValidations>
  <pageMargins left="0.700694444444445" right="0.700694444444445" top="0.751388888888889" bottom="0.751388888888889" header="0.298611111111111" footer="0.298611111111111"/>
  <pageSetup paperSize="8" scale="58" firstPageNumber="8" orientation="landscape" useFirstPageNumber="true" horizontalDpi="600"/>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X13"/>
  <sheetViews>
    <sheetView view="pageBreakPreview" zoomScaleNormal="100" zoomScaleSheetLayoutView="100" workbookViewId="0">
      <pane xSplit="10" ySplit="4" topLeftCell="K5" activePane="bottomRight" state="frozen"/>
      <selection/>
      <selection pane="topRight"/>
      <selection pane="bottomLeft"/>
      <selection pane="bottomRight" activeCell="A2" sqref="A2:X2"/>
    </sheetView>
  </sheetViews>
  <sheetFormatPr defaultColWidth="9.45" defaultRowHeight="14.25"/>
  <cols>
    <col min="1" max="1" width="4.275" style="4" customWidth="true"/>
    <col min="2" max="2" width="15.0916666666667" style="4" customWidth="true"/>
    <col min="3" max="3" width="6.275" style="4" customWidth="true"/>
    <col min="4" max="4" width="21.3583333333333" style="4" customWidth="true"/>
    <col min="5" max="5" width="20.45" style="4" customWidth="true"/>
    <col min="6" max="6" width="8" style="4" customWidth="true"/>
    <col min="7" max="7" width="6.35833333333333" style="4" customWidth="true"/>
    <col min="8" max="8" width="7.64166666666667" style="4" customWidth="true"/>
    <col min="9" max="9" width="17.275" style="4" customWidth="true"/>
    <col min="10" max="10" width="9.45" style="4"/>
    <col min="11" max="11" width="4.18333333333333" style="4" customWidth="true"/>
    <col min="12" max="12" width="5.81666666666667" style="4" customWidth="true"/>
    <col min="13" max="13" width="8.90833333333333" style="5" customWidth="true"/>
    <col min="14" max="14" width="12.7166666666667" style="5" customWidth="true"/>
    <col min="15" max="15" width="5.275" style="4" customWidth="true"/>
    <col min="16" max="16" width="13.8166666666667" style="4" customWidth="true"/>
    <col min="17" max="17" width="10.275" style="4" customWidth="true"/>
    <col min="18" max="18" width="10.0916666666667" style="4" customWidth="true"/>
    <col min="19" max="20" width="6.725" style="4" customWidth="true"/>
    <col min="21" max="21" width="13.275" style="4" customWidth="true"/>
    <col min="22" max="22" width="12.3583333333333" style="5" customWidth="true"/>
    <col min="23" max="23" width="11.45" style="5" customWidth="true"/>
    <col min="24" max="24" width="16.275" style="5" customWidth="true"/>
    <col min="25" max="16384" width="9.45" style="4"/>
  </cols>
  <sheetData>
    <row r="2" s="1" customFormat="true" ht="29" customHeight="true" spans="1:24">
      <c r="A2" s="6" t="s">
        <v>117</v>
      </c>
      <c r="B2" s="6"/>
      <c r="C2" s="6"/>
      <c r="D2" s="6"/>
      <c r="E2" s="6"/>
      <c r="F2" s="6"/>
      <c r="G2" s="6"/>
      <c r="H2" s="6"/>
      <c r="I2" s="6"/>
      <c r="J2" s="6"/>
      <c r="K2" s="6"/>
      <c r="L2" s="6"/>
      <c r="M2" s="6"/>
      <c r="N2" s="6"/>
      <c r="O2" s="6"/>
      <c r="P2" s="6"/>
      <c r="Q2" s="6"/>
      <c r="R2" s="6"/>
      <c r="S2" s="6"/>
      <c r="T2" s="6"/>
      <c r="U2" s="6"/>
      <c r="V2" s="6"/>
      <c r="W2" s="6"/>
      <c r="X2" s="6"/>
    </row>
    <row r="3" s="2" customFormat="true" ht="55.5" customHeight="true"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27" t="s">
        <v>24</v>
      </c>
      <c r="W3" s="27" t="s">
        <v>25</v>
      </c>
      <c r="X3" s="27" t="s">
        <v>26</v>
      </c>
    </row>
    <row r="4" s="2" customFormat="true" ht="17.5" customHeight="true"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2" customFormat="true" ht="17.5" customHeight="true" spans="1:24">
      <c r="A5" s="10"/>
      <c r="B5" s="9" t="s">
        <v>27</v>
      </c>
      <c r="C5" s="9"/>
      <c r="D5" s="9"/>
      <c r="E5" s="9"/>
      <c r="F5" s="9"/>
      <c r="G5" s="9"/>
      <c r="H5" s="9"/>
      <c r="I5" s="9"/>
      <c r="J5" s="9"/>
      <c r="K5" s="9"/>
      <c r="L5" s="9"/>
      <c r="M5" s="9"/>
      <c r="N5" s="9"/>
      <c r="O5" s="9"/>
      <c r="P5" s="21">
        <f>SUM(P6:P13)</f>
        <v>3629625</v>
      </c>
      <c r="Q5" s="9"/>
      <c r="R5" s="9"/>
      <c r="S5" s="9"/>
      <c r="T5" s="9"/>
      <c r="U5" s="9"/>
      <c r="V5" s="9"/>
      <c r="W5" s="9"/>
      <c r="X5" s="21">
        <f>SUM(X6:X13)</f>
        <v>2903700</v>
      </c>
    </row>
    <row r="6" s="2" customFormat="true" ht="36" spans="1:24">
      <c r="A6" s="11">
        <v>1</v>
      </c>
      <c r="B6" s="12" t="s">
        <v>117</v>
      </c>
      <c r="C6" s="12" t="s">
        <v>28</v>
      </c>
      <c r="D6" s="12" t="s">
        <v>399</v>
      </c>
      <c r="E6" s="12" t="s">
        <v>400</v>
      </c>
      <c r="F6" s="12" t="s">
        <v>98</v>
      </c>
      <c r="G6" s="12" t="s">
        <v>32</v>
      </c>
      <c r="H6" s="17" t="s">
        <v>77</v>
      </c>
      <c r="I6" s="12" t="s">
        <v>401</v>
      </c>
      <c r="J6" s="17" t="s">
        <v>402</v>
      </c>
      <c r="K6" s="20" t="s">
        <v>36</v>
      </c>
      <c r="L6" s="33">
        <f>500*3</f>
        <v>1500</v>
      </c>
      <c r="M6" s="22">
        <v>2000</v>
      </c>
      <c r="N6" s="23">
        <f t="shared" ref="N6:N13" si="0">L6*M6</f>
        <v>3000000</v>
      </c>
      <c r="O6" s="24">
        <v>0.1</v>
      </c>
      <c r="P6" s="23">
        <f t="shared" ref="P6:P13" si="1">N6*O6</f>
        <v>300000</v>
      </c>
      <c r="Q6" s="26">
        <v>45224</v>
      </c>
      <c r="R6" s="38">
        <v>45588</v>
      </c>
      <c r="S6" s="24">
        <v>0.8</v>
      </c>
      <c r="T6" s="24">
        <v>0.2</v>
      </c>
      <c r="U6" s="29">
        <f t="shared" ref="U6:U13" si="2">P6*T6</f>
        <v>60000</v>
      </c>
      <c r="V6" s="30">
        <v>60000</v>
      </c>
      <c r="W6" s="23">
        <f t="shared" ref="W6:W13" si="3">U6-V6</f>
        <v>0</v>
      </c>
      <c r="X6" s="23">
        <f t="shared" ref="X6:X13" si="4">P6*S6</f>
        <v>240000</v>
      </c>
    </row>
    <row r="7" s="2" customFormat="true" ht="36" spans="1:24">
      <c r="A7" s="14"/>
      <c r="B7" s="12" t="s">
        <v>117</v>
      </c>
      <c r="C7" s="12" t="s">
        <v>28</v>
      </c>
      <c r="D7" s="12" t="s">
        <v>399</v>
      </c>
      <c r="E7" s="12" t="s">
        <v>400</v>
      </c>
      <c r="F7" s="12" t="s">
        <v>98</v>
      </c>
      <c r="G7" s="12" t="s">
        <v>32</v>
      </c>
      <c r="H7" s="17" t="s">
        <v>77</v>
      </c>
      <c r="I7" s="12" t="s">
        <v>403</v>
      </c>
      <c r="J7" s="17" t="s">
        <v>404</v>
      </c>
      <c r="K7" s="20" t="s">
        <v>36</v>
      </c>
      <c r="L7" s="33">
        <f>720*5</f>
        <v>3600</v>
      </c>
      <c r="M7" s="22">
        <v>900</v>
      </c>
      <c r="N7" s="23">
        <f t="shared" si="0"/>
        <v>3240000</v>
      </c>
      <c r="O7" s="24">
        <v>0.1</v>
      </c>
      <c r="P7" s="23">
        <f t="shared" si="1"/>
        <v>324000</v>
      </c>
      <c r="Q7" s="26">
        <v>45224</v>
      </c>
      <c r="R7" s="38">
        <v>45588</v>
      </c>
      <c r="S7" s="24">
        <v>0.8</v>
      </c>
      <c r="T7" s="24">
        <v>0.2</v>
      </c>
      <c r="U7" s="29">
        <f t="shared" si="2"/>
        <v>64800</v>
      </c>
      <c r="V7" s="30">
        <v>64800</v>
      </c>
      <c r="W7" s="23">
        <f t="shared" si="3"/>
        <v>0</v>
      </c>
      <c r="X7" s="23">
        <f t="shared" si="4"/>
        <v>259200</v>
      </c>
    </row>
    <row r="8" s="2" customFormat="true" ht="36" spans="1:24">
      <c r="A8" s="36">
        <v>2</v>
      </c>
      <c r="B8" s="12" t="s">
        <v>117</v>
      </c>
      <c r="C8" s="12" t="s">
        <v>66</v>
      </c>
      <c r="D8" s="12" t="s">
        <v>405</v>
      </c>
      <c r="E8" s="12" t="s">
        <v>406</v>
      </c>
      <c r="F8" s="12" t="s">
        <v>69</v>
      </c>
      <c r="G8" s="12" t="s">
        <v>32</v>
      </c>
      <c r="H8" s="17" t="s">
        <v>113</v>
      </c>
      <c r="I8" s="56" t="s">
        <v>407</v>
      </c>
      <c r="J8" s="17" t="s">
        <v>157</v>
      </c>
      <c r="K8" s="20" t="s">
        <v>36</v>
      </c>
      <c r="L8" s="33">
        <v>33</v>
      </c>
      <c r="M8" s="22">
        <v>3000</v>
      </c>
      <c r="N8" s="23">
        <f t="shared" si="0"/>
        <v>99000</v>
      </c>
      <c r="O8" s="24">
        <v>0.1</v>
      </c>
      <c r="P8" s="23">
        <f t="shared" si="1"/>
        <v>9900</v>
      </c>
      <c r="Q8" s="26">
        <v>45234</v>
      </c>
      <c r="R8" s="38">
        <v>45599</v>
      </c>
      <c r="S8" s="24">
        <v>0.8</v>
      </c>
      <c r="T8" s="24">
        <v>0.2</v>
      </c>
      <c r="U8" s="29">
        <f t="shared" si="2"/>
        <v>1980</v>
      </c>
      <c r="V8" s="30">
        <v>1980</v>
      </c>
      <c r="W8" s="23">
        <f t="shared" si="3"/>
        <v>0</v>
      </c>
      <c r="X8" s="23">
        <f t="shared" si="4"/>
        <v>7920</v>
      </c>
    </row>
    <row r="9" s="2" customFormat="true" ht="36" spans="1:24">
      <c r="A9" s="36">
        <v>3</v>
      </c>
      <c r="B9" s="12" t="s">
        <v>117</v>
      </c>
      <c r="C9" s="12" t="s">
        <v>66</v>
      </c>
      <c r="D9" s="12" t="s">
        <v>408</v>
      </c>
      <c r="E9" s="12" t="s">
        <v>409</v>
      </c>
      <c r="F9" s="12" t="s">
        <v>69</v>
      </c>
      <c r="G9" s="12" t="s">
        <v>32</v>
      </c>
      <c r="H9" s="17" t="s">
        <v>113</v>
      </c>
      <c r="I9" s="56" t="s">
        <v>410</v>
      </c>
      <c r="J9" s="17" t="s">
        <v>411</v>
      </c>
      <c r="K9" s="20" t="s">
        <v>36</v>
      </c>
      <c r="L9" s="33">
        <v>2618</v>
      </c>
      <c r="M9" s="22">
        <v>3000</v>
      </c>
      <c r="N9" s="23">
        <f t="shared" si="0"/>
        <v>7854000</v>
      </c>
      <c r="O9" s="24">
        <v>0.1</v>
      </c>
      <c r="P9" s="23">
        <f t="shared" si="1"/>
        <v>785400</v>
      </c>
      <c r="Q9" s="26">
        <v>45243</v>
      </c>
      <c r="R9" s="38">
        <v>45608</v>
      </c>
      <c r="S9" s="24">
        <v>0.8</v>
      </c>
      <c r="T9" s="24">
        <v>0.2</v>
      </c>
      <c r="U9" s="29">
        <f t="shared" si="2"/>
        <v>157080</v>
      </c>
      <c r="V9" s="30">
        <v>157080</v>
      </c>
      <c r="W9" s="23">
        <f t="shared" si="3"/>
        <v>0</v>
      </c>
      <c r="X9" s="23">
        <f t="shared" si="4"/>
        <v>628320</v>
      </c>
    </row>
    <row r="10" s="2" customFormat="true" ht="36" spans="1:24">
      <c r="A10" s="11">
        <v>4</v>
      </c>
      <c r="B10" s="12" t="s">
        <v>117</v>
      </c>
      <c r="C10" s="12" t="s">
        <v>66</v>
      </c>
      <c r="D10" s="12" t="s">
        <v>412</v>
      </c>
      <c r="E10" s="12" t="s">
        <v>413</v>
      </c>
      <c r="F10" s="12" t="s">
        <v>69</v>
      </c>
      <c r="G10" s="12" t="s">
        <v>32</v>
      </c>
      <c r="H10" s="17" t="s">
        <v>77</v>
      </c>
      <c r="I10" s="56" t="s">
        <v>414</v>
      </c>
      <c r="J10" s="17" t="s">
        <v>79</v>
      </c>
      <c r="K10" s="20" t="s">
        <v>36</v>
      </c>
      <c r="L10" s="33">
        <f>1126.13*10</f>
        <v>11261.3</v>
      </c>
      <c r="M10" s="22">
        <v>900</v>
      </c>
      <c r="N10" s="23">
        <f t="shared" si="0"/>
        <v>10135170</v>
      </c>
      <c r="O10" s="24">
        <v>0.1</v>
      </c>
      <c r="P10" s="23">
        <f t="shared" si="1"/>
        <v>1013517</v>
      </c>
      <c r="Q10" s="26">
        <v>45248</v>
      </c>
      <c r="R10" s="38">
        <v>45613</v>
      </c>
      <c r="S10" s="24">
        <v>0.8</v>
      </c>
      <c r="T10" s="24">
        <v>0.2</v>
      </c>
      <c r="U10" s="29">
        <f t="shared" si="2"/>
        <v>202703.4</v>
      </c>
      <c r="V10" s="30">
        <v>202703.4</v>
      </c>
      <c r="W10" s="23">
        <f t="shared" si="3"/>
        <v>0</v>
      </c>
      <c r="X10" s="23">
        <f t="shared" si="4"/>
        <v>810813.6</v>
      </c>
    </row>
    <row r="11" s="2" customFormat="true" ht="36" spans="1:24">
      <c r="A11" s="13"/>
      <c r="B11" s="12" t="s">
        <v>117</v>
      </c>
      <c r="C11" s="12" t="s">
        <v>66</v>
      </c>
      <c r="D11" s="12" t="s">
        <v>412</v>
      </c>
      <c r="E11" s="12" t="s">
        <v>413</v>
      </c>
      <c r="F11" s="12" t="s">
        <v>69</v>
      </c>
      <c r="G11" s="12" t="s">
        <v>32</v>
      </c>
      <c r="H11" s="17" t="s">
        <v>33</v>
      </c>
      <c r="I11" s="56" t="s">
        <v>415</v>
      </c>
      <c r="J11" s="17" t="s">
        <v>79</v>
      </c>
      <c r="K11" s="20" t="s">
        <v>36</v>
      </c>
      <c r="L11" s="33">
        <f>220*12</f>
        <v>2640</v>
      </c>
      <c r="M11" s="22">
        <v>900</v>
      </c>
      <c r="N11" s="23">
        <f t="shared" si="0"/>
        <v>2376000</v>
      </c>
      <c r="O11" s="24">
        <v>0.06</v>
      </c>
      <c r="P11" s="23">
        <f t="shared" si="1"/>
        <v>142560</v>
      </c>
      <c r="Q11" s="26">
        <v>45248</v>
      </c>
      <c r="R11" s="38">
        <v>45613</v>
      </c>
      <c r="S11" s="24">
        <v>0.8</v>
      </c>
      <c r="T11" s="24">
        <v>0.2</v>
      </c>
      <c r="U11" s="29">
        <f t="shared" si="2"/>
        <v>28512</v>
      </c>
      <c r="V11" s="30">
        <v>28512</v>
      </c>
      <c r="W11" s="23">
        <f t="shared" si="3"/>
        <v>0</v>
      </c>
      <c r="X11" s="23">
        <f t="shared" si="4"/>
        <v>114048</v>
      </c>
    </row>
    <row r="12" s="2" customFormat="true" ht="36" spans="1:24">
      <c r="A12" s="14"/>
      <c r="B12" s="12" t="s">
        <v>117</v>
      </c>
      <c r="C12" s="12" t="s">
        <v>66</v>
      </c>
      <c r="D12" s="37" t="s">
        <v>416</v>
      </c>
      <c r="E12" s="12" t="s">
        <v>413</v>
      </c>
      <c r="F12" s="12" t="s">
        <v>69</v>
      </c>
      <c r="G12" s="12" t="s">
        <v>32</v>
      </c>
      <c r="H12" s="17" t="s">
        <v>77</v>
      </c>
      <c r="I12" s="56" t="s">
        <v>417</v>
      </c>
      <c r="J12" s="17" t="s">
        <v>79</v>
      </c>
      <c r="K12" s="20" t="s">
        <v>36</v>
      </c>
      <c r="L12" s="33">
        <f>1098.72*10</f>
        <v>10987.2</v>
      </c>
      <c r="M12" s="22">
        <v>900</v>
      </c>
      <c r="N12" s="23">
        <f t="shared" si="0"/>
        <v>9888480</v>
      </c>
      <c r="O12" s="24">
        <v>0.1</v>
      </c>
      <c r="P12" s="23">
        <f t="shared" si="1"/>
        <v>988848</v>
      </c>
      <c r="Q12" s="26">
        <v>45248</v>
      </c>
      <c r="R12" s="38">
        <v>45613</v>
      </c>
      <c r="S12" s="24">
        <v>0.8</v>
      </c>
      <c r="T12" s="24">
        <v>0.2</v>
      </c>
      <c r="U12" s="29">
        <f t="shared" si="2"/>
        <v>197769.6</v>
      </c>
      <c r="V12" s="30">
        <v>197769.6</v>
      </c>
      <c r="W12" s="23">
        <f t="shared" si="3"/>
        <v>0</v>
      </c>
      <c r="X12" s="23">
        <f t="shared" si="4"/>
        <v>791078.4</v>
      </c>
    </row>
    <row r="13" s="2" customFormat="true" ht="36" spans="1:24">
      <c r="A13" s="36">
        <v>5</v>
      </c>
      <c r="B13" s="12" t="s">
        <v>117</v>
      </c>
      <c r="C13" s="12" t="s">
        <v>66</v>
      </c>
      <c r="D13" s="37" t="s">
        <v>418</v>
      </c>
      <c r="E13" s="12" t="s">
        <v>419</v>
      </c>
      <c r="F13" s="12" t="s">
        <v>69</v>
      </c>
      <c r="G13" s="12" t="s">
        <v>32</v>
      </c>
      <c r="H13" s="17" t="s">
        <v>113</v>
      </c>
      <c r="I13" s="12" t="s">
        <v>420</v>
      </c>
      <c r="J13" s="17" t="s">
        <v>157</v>
      </c>
      <c r="K13" s="20" t="s">
        <v>36</v>
      </c>
      <c r="L13" s="33">
        <v>218</v>
      </c>
      <c r="M13" s="22">
        <v>3000</v>
      </c>
      <c r="N13" s="23">
        <f t="shared" si="0"/>
        <v>654000</v>
      </c>
      <c r="O13" s="24">
        <v>0.1</v>
      </c>
      <c r="P13" s="23">
        <f t="shared" si="1"/>
        <v>65400</v>
      </c>
      <c r="Q13" s="26">
        <v>45257</v>
      </c>
      <c r="R13" s="38">
        <v>45622</v>
      </c>
      <c r="S13" s="24">
        <v>0.8</v>
      </c>
      <c r="T13" s="24">
        <v>0.2</v>
      </c>
      <c r="U13" s="29">
        <f t="shared" si="2"/>
        <v>13080</v>
      </c>
      <c r="V13" s="30">
        <v>13080</v>
      </c>
      <c r="W13" s="23">
        <f t="shared" si="3"/>
        <v>0</v>
      </c>
      <c r="X13" s="23">
        <f t="shared" si="4"/>
        <v>52320</v>
      </c>
    </row>
  </sheetData>
  <autoFilter ref="A4:X13">
    <extLst/>
  </autoFilter>
  <mergeCells count="4">
    <mergeCell ref="A2:X2"/>
    <mergeCell ref="A3:A4"/>
    <mergeCell ref="A6:A7"/>
    <mergeCell ref="A10:A12"/>
  </mergeCells>
  <dataValidations count="3">
    <dataValidation allowBlank="1" sqref="D7 D8 D9 D10 D11 D12 D13"/>
    <dataValidation type="list" allowBlank="1" showInputMessage="1" showErrorMessage="1" sqref="F6 F7 F8 F9 F10 F11 F12 F13">
      <formula1>"菜篮子基地,农业龙头企业,市内其他主体"</formula1>
    </dataValidation>
    <dataValidation type="list" allowBlank="1" showInputMessage="1" showErrorMessage="1" sqref="C6 C7 C8 C9 C10 C11 C12 C13">
      <formula1>"深圳市内（含深汕）,省内市外"</formula1>
    </dataValidation>
  </dataValidations>
  <pageMargins left="0.700694444444445" right="0.700694444444445" top="0.751388888888889" bottom="0.751388888888889" header="0.298611111111111" footer="0.298611111111111"/>
  <pageSetup paperSize="8" scale="57" firstPageNumber="10" orientation="landscape" useFirstPageNumber="true" horizontalDpi="600"/>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X10"/>
  <sheetViews>
    <sheetView view="pageBreakPreview" zoomScaleNormal="100" zoomScaleSheetLayoutView="100" workbookViewId="0">
      <pane xSplit="10" ySplit="4" topLeftCell="K5" activePane="bottomRight" state="frozen"/>
      <selection/>
      <selection pane="topRight"/>
      <selection pane="bottomLeft"/>
      <selection pane="bottomRight" activeCell="A2" sqref="A2:X2"/>
    </sheetView>
  </sheetViews>
  <sheetFormatPr defaultColWidth="9.45" defaultRowHeight="14.25"/>
  <cols>
    <col min="1" max="1" width="4.275" style="4" customWidth="true"/>
    <col min="2" max="2" width="15.0916666666667" style="4" customWidth="true"/>
    <col min="3" max="3" width="6.275" style="4" customWidth="true"/>
    <col min="4" max="4" width="21.3583333333333" style="4" customWidth="true"/>
    <col min="5" max="5" width="20.45" style="4" customWidth="true"/>
    <col min="6" max="6" width="8" style="4" customWidth="true"/>
    <col min="7" max="7" width="6.35833333333333" style="4" customWidth="true"/>
    <col min="8" max="8" width="7.64166666666667" style="4" customWidth="true"/>
    <col min="9" max="9" width="17.275" style="4" customWidth="true"/>
    <col min="10" max="10" width="9.45" style="4"/>
    <col min="11" max="11" width="4.18333333333333" style="4" customWidth="true"/>
    <col min="12" max="12" width="5.81666666666667" style="4" customWidth="true"/>
    <col min="13" max="13" width="8.90833333333333" style="5" customWidth="true"/>
    <col min="14" max="14" width="12.7166666666667" style="5" customWidth="true"/>
    <col min="15" max="15" width="5.275" style="4" customWidth="true"/>
    <col min="16" max="16" width="13.8166666666667" style="4" customWidth="true"/>
    <col min="17" max="17" width="10.275" style="4" customWidth="true"/>
    <col min="18" max="18" width="10.0916666666667" style="4" customWidth="true"/>
    <col min="19" max="20" width="6.725" style="4" customWidth="true"/>
    <col min="21" max="21" width="13.1833333333333" style="4" customWidth="true"/>
    <col min="22" max="22" width="12.3583333333333" style="5" customWidth="true"/>
    <col min="23" max="23" width="11.45" style="5" customWidth="true"/>
    <col min="24" max="24" width="13.8166666666667" style="5" customWidth="true"/>
    <col min="25" max="16384" width="9.45" style="4"/>
  </cols>
  <sheetData>
    <row r="2" s="1" customFormat="true" ht="29" customHeight="true" spans="1:24">
      <c r="A2" s="6" t="s">
        <v>201</v>
      </c>
      <c r="B2" s="6"/>
      <c r="C2" s="6"/>
      <c r="D2" s="6"/>
      <c r="E2" s="6"/>
      <c r="F2" s="6"/>
      <c r="G2" s="6"/>
      <c r="H2" s="6"/>
      <c r="I2" s="6"/>
      <c r="J2" s="6"/>
      <c r="K2" s="6"/>
      <c r="L2" s="6"/>
      <c r="M2" s="6"/>
      <c r="N2" s="6"/>
      <c r="O2" s="6"/>
      <c r="P2" s="6"/>
      <c r="Q2" s="6"/>
      <c r="R2" s="6"/>
      <c r="S2" s="6"/>
      <c r="T2" s="6"/>
      <c r="U2" s="6"/>
      <c r="V2" s="6"/>
      <c r="W2" s="6"/>
      <c r="X2" s="6"/>
    </row>
    <row r="3" s="2" customFormat="true" ht="55.5" customHeight="true" spans="1:24">
      <c r="A3" s="7" t="s">
        <v>3</v>
      </c>
      <c r="B3" s="8" t="s">
        <v>4</v>
      </c>
      <c r="C3" s="9" t="s">
        <v>5</v>
      </c>
      <c r="D3" s="9" t="s">
        <v>6</v>
      </c>
      <c r="E3" s="15" t="s">
        <v>7</v>
      </c>
      <c r="F3" s="15" t="s">
        <v>8</v>
      </c>
      <c r="G3" s="16" t="s">
        <v>9</v>
      </c>
      <c r="H3" s="16" t="s">
        <v>10</v>
      </c>
      <c r="I3" s="16" t="s">
        <v>11</v>
      </c>
      <c r="J3" s="16" t="s">
        <v>12</v>
      </c>
      <c r="K3" s="16" t="s">
        <v>13</v>
      </c>
      <c r="L3" s="16" t="s">
        <v>14</v>
      </c>
      <c r="M3" s="16" t="s">
        <v>15</v>
      </c>
      <c r="N3" s="16" t="s">
        <v>16</v>
      </c>
      <c r="O3" s="16" t="s">
        <v>17</v>
      </c>
      <c r="P3" s="16" t="s">
        <v>18</v>
      </c>
      <c r="Q3" s="16" t="s">
        <v>19</v>
      </c>
      <c r="R3" s="16" t="s">
        <v>20</v>
      </c>
      <c r="S3" s="16" t="s">
        <v>21</v>
      </c>
      <c r="T3" s="16" t="s">
        <v>22</v>
      </c>
      <c r="U3" s="16" t="s">
        <v>23</v>
      </c>
      <c r="V3" s="27" t="s">
        <v>24</v>
      </c>
      <c r="W3" s="27" t="s">
        <v>25</v>
      </c>
      <c r="X3" s="27" t="s">
        <v>26</v>
      </c>
    </row>
    <row r="4" s="2" customFormat="true" ht="17.5" customHeight="true" spans="1:24">
      <c r="A4" s="10"/>
      <c r="B4" s="9">
        <v>1</v>
      </c>
      <c r="C4" s="9">
        <v>2</v>
      </c>
      <c r="D4" s="9">
        <v>3</v>
      </c>
      <c r="E4" s="9">
        <v>4</v>
      </c>
      <c r="F4" s="9">
        <v>5</v>
      </c>
      <c r="G4" s="9">
        <v>6</v>
      </c>
      <c r="H4" s="9">
        <v>7</v>
      </c>
      <c r="I4" s="9">
        <v>8</v>
      </c>
      <c r="J4" s="9">
        <v>9</v>
      </c>
      <c r="K4" s="9">
        <v>10</v>
      </c>
      <c r="L4" s="9">
        <v>11</v>
      </c>
      <c r="M4" s="9">
        <v>12</v>
      </c>
      <c r="N4" s="9">
        <v>13</v>
      </c>
      <c r="O4" s="9">
        <v>14</v>
      </c>
      <c r="P4" s="9">
        <v>15</v>
      </c>
      <c r="Q4" s="9">
        <v>16</v>
      </c>
      <c r="R4" s="9">
        <v>17</v>
      </c>
      <c r="S4" s="9">
        <v>18</v>
      </c>
      <c r="T4" s="9">
        <v>19</v>
      </c>
      <c r="U4" s="9">
        <v>20</v>
      </c>
      <c r="V4" s="9">
        <v>21</v>
      </c>
      <c r="W4" s="9">
        <v>22</v>
      </c>
      <c r="X4" s="9">
        <v>23</v>
      </c>
    </row>
    <row r="5" s="2" customFormat="true" ht="17.5" customHeight="true" spans="1:24">
      <c r="A5" s="10"/>
      <c r="B5" s="9" t="s">
        <v>27</v>
      </c>
      <c r="C5" s="9"/>
      <c r="D5" s="9"/>
      <c r="E5" s="9"/>
      <c r="F5" s="9"/>
      <c r="G5" s="9"/>
      <c r="H5" s="9"/>
      <c r="I5" s="9"/>
      <c r="J5" s="9"/>
      <c r="K5" s="9"/>
      <c r="L5" s="9"/>
      <c r="M5" s="9"/>
      <c r="N5" s="9"/>
      <c r="O5" s="9"/>
      <c r="P5" s="21">
        <f>SUM(P6:P7)</f>
        <v>550800</v>
      </c>
      <c r="Q5" s="9"/>
      <c r="R5" s="9"/>
      <c r="S5" s="9"/>
      <c r="T5" s="9"/>
      <c r="U5" s="9"/>
      <c r="V5" s="9"/>
      <c r="W5" s="9"/>
      <c r="X5" s="28">
        <f>SUM(X6:X7)</f>
        <v>440640</v>
      </c>
    </row>
    <row r="6" s="3" customFormat="true" ht="36" spans="1:24">
      <c r="A6" s="11">
        <v>1</v>
      </c>
      <c r="B6" s="12" t="s">
        <v>201</v>
      </c>
      <c r="C6" s="12" t="s">
        <v>66</v>
      </c>
      <c r="D6" s="12" t="s">
        <v>421</v>
      </c>
      <c r="E6" s="12" t="s">
        <v>422</v>
      </c>
      <c r="F6" s="12" t="s">
        <v>31</v>
      </c>
      <c r="G6" s="17" t="s">
        <v>32</v>
      </c>
      <c r="H6" s="17" t="s">
        <v>77</v>
      </c>
      <c r="I6" s="12" t="s">
        <v>423</v>
      </c>
      <c r="J6" s="17" t="s">
        <v>79</v>
      </c>
      <c r="K6" s="20" t="s">
        <v>36</v>
      </c>
      <c r="L6" s="19">
        <v>720</v>
      </c>
      <c r="M6" s="22">
        <v>900</v>
      </c>
      <c r="N6" s="23">
        <f>L6*M6</f>
        <v>648000</v>
      </c>
      <c r="O6" s="24">
        <v>0.1</v>
      </c>
      <c r="P6" s="23">
        <f>N6*O6</f>
        <v>64800</v>
      </c>
      <c r="Q6" s="26">
        <v>45287</v>
      </c>
      <c r="R6" s="26">
        <v>45652</v>
      </c>
      <c r="S6" s="24">
        <v>0.8</v>
      </c>
      <c r="T6" s="24">
        <v>0.2</v>
      </c>
      <c r="U6" s="29">
        <f>P6*T6</f>
        <v>12960</v>
      </c>
      <c r="V6" s="30">
        <v>12960</v>
      </c>
      <c r="W6" s="23">
        <f>U6-V6</f>
        <v>0</v>
      </c>
      <c r="X6" s="23">
        <f>P6*S6</f>
        <v>51840</v>
      </c>
    </row>
    <row r="7" s="3" customFormat="true" ht="24" spans="1:24">
      <c r="A7" s="14"/>
      <c r="B7" s="12" t="s">
        <v>201</v>
      </c>
      <c r="C7" s="12" t="s">
        <v>28</v>
      </c>
      <c r="D7" s="12" t="s">
        <v>424</v>
      </c>
      <c r="E7" s="12" t="s">
        <v>422</v>
      </c>
      <c r="F7" s="12" t="s">
        <v>98</v>
      </c>
      <c r="G7" s="17" t="s">
        <v>32</v>
      </c>
      <c r="H7" s="17" t="s">
        <v>77</v>
      </c>
      <c r="I7" s="12" t="s">
        <v>425</v>
      </c>
      <c r="J7" s="17" t="s">
        <v>79</v>
      </c>
      <c r="K7" s="20" t="s">
        <v>36</v>
      </c>
      <c r="L7" s="19">
        <v>5400</v>
      </c>
      <c r="M7" s="22">
        <v>900</v>
      </c>
      <c r="N7" s="23">
        <f>L7*M7</f>
        <v>4860000</v>
      </c>
      <c r="O7" s="24">
        <v>0.1</v>
      </c>
      <c r="P7" s="23">
        <f>N7*O7</f>
        <v>486000</v>
      </c>
      <c r="Q7" s="26">
        <v>45287</v>
      </c>
      <c r="R7" s="26">
        <v>45652</v>
      </c>
      <c r="S7" s="24">
        <v>0.8</v>
      </c>
      <c r="T7" s="24">
        <v>0.2</v>
      </c>
      <c r="U7" s="29">
        <f>P7*T7</f>
        <v>97200</v>
      </c>
      <c r="V7" s="30">
        <v>97200</v>
      </c>
      <c r="W7" s="23">
        <f>U7-V7</f>
        <v>0</v>
      </c>
      <c r="X7" s="23">
        <f>P7*S7</f>
        <v>388800</v>
      </c>
    </row>
    <row r="8" s="35" customFormat="true" spans="1:24">
      <c r="A8" s="4"/>
      <c r="B8" s="4"/>
      <c r="C8" s="4"/>
      <c r="D8" s="4"/>
      <c r="E8" s="4"/>
      <c r="F8" s="4"/>
      <c r="G8" s="4"/>
      <c r="H8" s="4"/>
      <c r="I8" s="4"/>
      <c r="J8" s="4"/>
      <c r="K8" s="4"/>
      <c r="L8" s="4"/>
      <c r="M8" s="5"/>
      <c r="N8" s="5"/>
      <c r="O8" s="4"/>
      <c r="P8" s="4"/>
      <c r="Q8" s="4"/>
      <c r="R8" s="4"/>
      <c r="S8" s="4"/>
      <c r="T8" s="4"/>
      <c r="U8" s="4"/>
      <c r="V8" s="5"/>
      <c r="W8" s="5"/>
      <c r="X8" s="5"/>
    </row>
    <row r="9" s="35" customFormat="true" spans="1:24">
      <c r="A9" s="4"/>
      <c r="B9" s="4"/>
      <c r="C9" s="4"/>
      <c r="D9" s="4"/>
      <c r="E9" s="4"/>
      <c r="F9" s="4"/>
      <c r="G9" s="4"/>
      <c r="H9" s="4"/>
      <c r="I9" s="4"/>
      <c r="J9" s="4"/>
      <c r="K9" s="4"/>
      <c r="L9" s="4"/>
      <c r="M9" s="5"/>
      <c r="N9" s="5"/>
      <c r="O9" s="4"/>
      <c r="P9" s="4"/>
      <c r="Q9" s="4"/>
      <c r="R9" s="4"/>
      <c r="S9" s="4"/>
      <c r="T9" s="4"/>
      <c r="U9" s="4"/>
      <c r="V9" s="5"/>
      <c r="W9" s="5"/>
      <c r="X9" s="5"/>
    </row>
    <row r="10" s="35" customFormat="true" spans="1:24">
      <c r="A10" s="4"/>
      <c r="B10" s="4"/>
      <c r="C10" s="4"/>
      <c r="D10" s="4"/>
      <c r="E10" s="4"/>
      <c r="F10" s="4"/>
      <c r="G10" s="4"/>
      <c r="H10" s="4"/>
      <c r="I10" s="4"/>
      <c r="J10" s="4"/>
      <c r="K10" s="4"/>
      <c r="L10" s="4"/>
      <c r="M10" s="5"/>
      <c r="N10" s="5"/>
      <c r="O10" s="4"/>
      <c r="P10" s="4"/>
      <c r="Q10" s="4"/>
      <c r="R10" s="4"/>
      <c r="S10" s="4"/>
      <c r="T10" s="4"/>
      <c r="U10" s="4"/>
      <c r="V10" s="5"/>
      <c r="W10" s="5"/>
      <c r="X10" s="5"/>
    </row>
  </sheetData>
  <autoFilter ref="A4:X7">
    <extLst/>
  </autoFilter>
  <mergeCells count="3">
    <mergeCell ref="A2:X2"/>
    <mergeCell ref="A3:A4"/>
    <mergeCell ref="A6:A7"/>
  </mergeCells>
  <dataValidations count="3">
    <dataValidation type="list" allowBlank="1" showInputMessage="1" showErrorMessage="1" sqref="F6 F7">
      <formula1>"菜篮子基地,农业龙头企业,市内其他主体"</formula1>
    </dataValidation>
    <dataValidation allowBlank="1" sqref="D6 D7"/>
    <dataValidation type="list" allowBlank="1" showInputMessage="1" showErrorMessage="1" sqref="C6 C7">
      <formula1>"深圳市内（含深汕）,省内市外"</formula1>
    </dataValidation>
  </dataValidations>
  <pageMargins left="0.700694444444445" right="0.700694444444445" top="0.751388888888889" bottom="0.751388888888889" header="0.298611111111111" footer="0.298611111111111"/>
  <pageSetup paperSize="8" scale="58" firstPageNumber="11" orientation="landscape" useFirstPageNumber="tru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1、人保财险（第三批）</vt:lpstr>
      <vt:lpstr>2、太平洋财险（第三批）</vt:lpstr>
      <vt:lpstr>3、平安财险（第三批）</vt:lpstr>
      <vt:lpstr>4、太平财险（第三批）</vt:lpstr>
      <vt:lpstr>5、国任财险（第三批）</vt:lpstr>
      <vt:lpstr>6、国寿财险（第三批）</vt:lpstr>
      <vt:lpstr>1、太平洋财险（第四批）</vt:lpstr>
      <vt:lpstr>2、平安财险（第四批）</vt:lpstr>
      <vt:lpstr>3、太平财险（第四批）</vt:lpstr>
      <vt:lpstr>4、国任财险（第四批）</vt:lpstr>
      <vt:lpstr>5、国寿财险（第四批）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lijieyi1007</dc:creator>
  <cp:lastModifiedBy>weig</cp:lastModifiedBy>
  <dcterms:created xsi:type="dcterms:W3CDTF">2022-11-12T18:43:00Z</dcterms:created>
  <dcterms:modified xsi:type="dcterms:W3CDTF">2024-04-26T14:22:36Z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5678880D416748AFBED4CF19EF8A3864_13</vt:lpwstr>
  </property>
  <property fmtid="{D5CDD505-2E9C-101B-9397-08002B2CF9AE}" pid="3" name="KSOProductBuildVer">
    <vt:lpwstr>2052-11.8.2.10489</vt:lpwstr>
  </property>
</Properties>
</file>