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184" windowHeight="7367" tabRatio="878" activeTab="3"/>
  </bookViews>
  <sheets>
    <sheet name="1-节支" sheetId="1" r:id="rId1"/>
    <sheet name="2-增支表" sheetId="2" r:id="rId2"/>
    <sheet name="3-部门预算零星增资" sheetId="6" r:id="rId3"/>
    <sheet name="4-一般公共预算平衡表" sheetId="4" r:id="rId4"/>
  </sheets>
  <definedNames>
    <definedName name="_xlnm._FilterDatabase" localSheetId="1" hidden="1">'2-增支表'!$A$5:$E$19</definedName>
    <definedName name="_xlnm.Print_Area" localSheetId="0">'1-节支'!$A$1:$D$14</definedName>
    <definedName name="_xlnm.Print_Area" localSheetId="1">'2-增支表'!$A$1:$D$19</definedName>
    <definedName name="_xlnm.Print_Titles" localSheetId="1">'2-增支表'!$4:$4</definedName>
    <definedName name="_xlnm.Print_Area" localSheetId="2">'3-部门预算零星增资'!$A$1:$E$13</definedName>
    <definedName name="_xlnm.Print_Titles" localSheetId="2">'3-部门预算零星增资'!$4:$4</definedName>
    <definedName name="_xlnm._FilterDatabase" localSheetId="2" hidden="1">'3-部门预算零星增资'!$A$4:$G$13</definedName>
    <definedName name="_xlnm.Print_Titles" localSheetId="0">'1-节支'!$4:$4</definedName>
  </definedNames>
  <calcPr calcId="144525" iterate="1" iterateCount="100" iterateDelta="0.001"/>
</workbook>
</file>

<file path=xl/comments1.xml><?xml version="1.0" encoding="utf-8"?>
<comments xmlns="http://schemas.openxmlformats.org/spreadsheetml/2006/main">
  <authors>
    <author>Administrator</author>
  </authors>
  <commentList>
    <comment ref="G21" authorId="0">
      <text>
        <r>
          <rPr>
            <b/>
            <sz val="9"/>
            <rFont val="宋体"/>
            <charset val="134"/>
          </rPr>
          <t>Administrator:</t>
        </r>
        <r>
          <rPr>
            <sz val="9"/>
            <rFont val="宋体"/>
            <charset val="134"/>
          </rPr>
          <t xml:space="preserve">
增加了0.24万元</t>
        </r>
      </text>
    </comment>
  </commentList>
</comments>
</file>

<file path=xl/sharedStrings.xml><?xml version="1.0" encoding="utf-8"?>
<sst xmlns="http://schemas.openxmlformats.org/spreadsheetml/2006/main" count="152">
  <si>
    <t>附表1</t>
  </si>
  <si>
    <t>宝安区2018年一般公共预算增收节支情况表</t>
  </si>
  <si>
    <t>单位：万元</t>
  </si>
  <si>
    <t>序号</t>
  </si>
  <si>
    <t>项目</t>
  </si>
  <si>
    <t>金额</t>
  </si>
  <si>
    <t>备注</t>
  </si>
  <si>
    <t>合计</t>
  </si>
  <si>
    <t>增收小计</t>
  </si>
  <si>
    <t>新增一般债券收入</t>
  </si>
  <si>
    <t>根据已经市领导同意的《深圳市财政委员会关于分配下达我市2018年地方政府债务限额的请示》（深财预〔2018〕46号）,2018年我区新增一般债券收入10亿元，根据之前向市里申报的项目，安排用于前海湾铁石水源片区水环境综合整治工程和大空港片区水环境综合整治工程，两个项目总投资99.6亿元，2018年政府投资计划已从财政资金中安排了15亿元。因此建议将我区2018年安排用于上述两个项目的原有财力10亿元置换出来调整使用（该债务由市财政统一发行，最终金额以市财委发债情况为准）。</t>
  </si>
  <si>
    <t>调增调入资金</t>
  </si>
  <si>
    <t>根据《国务院办公厅关于进一步做好盘活财政存量资金工作的通知》（国办发〔2014〕70号）规定“预算稳定调节基金编制年度预算调入后的规模一般不超过当年本级一般公共预算支出总额的5%。”的要求，从我区预算稳定调节基金238,723万元中调入一般公共预算30,000万元，调入后预算稳定调节基金规模208,723万元，占调整后一般公共预算支出的4.7%。</t>
  </si>
  <si>
    <t>节支小计</t>
  </si>
  <si>
    <t>调减市投区建结转指标</t>
  </si>
  <si>
    <t>2017年年底我区根据市投区建项目执行情况在2018年财政预算中安排市投区建结转计划30亿元，年终结算实际结转项目资金规模为20.8亿元，剩余9.2亿元结转指标建议由区财政回收统筹安排到其他重点增支项目。</t>
  </si>
  <si>
    <t>调减部门预算指标</t>
  </si>
  <si>
    <t>为及时盘活结余资金，提高各部门预算执行进度，区财政局于5月组织各街道、各部门清理年内无法支出的部门预算经费指标，并收回区财政统筹使用。经统计，各街道、各部门退回年度预算经费指标6.1亿元。</t>
  </si>
  <si>
    <t>调减街道社区预留经费指标</t>
  </si>
  <si>
    <t>根据《中共深圳市宝安区委 深圳市宝安区人民政府印发&lt;关于进一步加强现代化社区治理体系建设的实施方案&gt;的通知》(深宝发〔2018〕1号)及相关文件要求，建议调减街道社区预留经费指标5亿元，统筹安排用于现代化社区治理相关增支项目。</t>
  </si>
  <si>
    <t>调减预备费指标</t>
  </si>
  <si>
    <t>年初预算安排预备费5亿元，专门用于自然灾害、突发应急等不可预见性支出，截至目前我区尚未发生自然灾害、突发应急等情况，因此未有动用预备费。建议本次调减4亿元，剩余1亿元备用。</t>
  </si>
  <si>
    <t>调减预留增编增资指标</t>
  </si>
  <si>
    <t>年初预留增编增资13.8亿元，1-5月支出了2.8亿元，预计全年预留增编增资支出8.5亿元，建议调减4.1亿元。</t>
  </si>
  <si>
    <t xml:space="preserve">  附表2</t>
  </si>
  <si>
    <t>宝安区2018年一般公共预算增支情况表</t>
  </si>
  <si>
    <t>参股海洋新兴产业基地基础设施投资基金项目</t>
  </si>
  <si>
    <t>根据市有关会议决定，我市成立海洋新兴产业基地基础设施投资基金，总规模125亿元，其中，我区出资10亿元。建议根据市有关会议精神，安排10亿元参股海洋新兴产业基地基础设施投资基金。</t>
  </si>
  <si>
    <t>宝安区产业投资引导基金有限公司注资</t>
  </si>
  <si>
    <t>根据《深圳市宝安区人民政府办公室印发&lt;关于成立宝安区产业投资服务有限公司以及宝安区产业投资引导基金公司的工作方案&gt;的通知》（深宝府办〔2015〕50号），我区在2015年底成立了宝安区产业投资引导基金公司，注册资金20亿元，分三年到位，截至目前实际到位11.5亿元，建议再安排注册资金8.5亿元。</t>
  </si>
  <si>
    <t>民生微实事项目</t>
  </si>
  <si>
    <t>根据区委审定的《宝安区社区“民生微实事”实施细则》（深宝组〔2018〕9号），第十四条“街道应加大对社区的投入，‘民生微实事’经费平均每个社区每年不低于200万元”规定，在年初每个社区已经安排25万元经费的基础上，按照平均每个社区175万元标准，补充安排各街道2018年“民生微实事”项目经费21,700万元。</t>
  </si>
  <si>
    <t>各街道</t>
  </si>
  <si>
    <t>社区治理体系建设经费</t>
  </si>
  <si>
    <t>为保障社区治理工作需求，按照平均每个社区安排130万元统筹用于公共食堂和微控中心等社区设施建设、设备购置及购买交通服务，建议安排社区治理体系建设经费16,120万元。</t>
  </si>
  <si>
    <t>社区专职工作者薪酬福利及公用经费</t>
  </si>
  <si>
    <t>根据《中共深圳市宝安区委 深圳市宝安区人民政府印发&lt;关于进一步加强现代化社区治理体系建设的实施方案&gt;的通知》(深宝发〔2018〕1号)及相关文件要求，为加强基层治理，建议增加安排社区专职工作者薪酬福利及日常公用经费13,537万元。其中：按照区委组织部核定的社区专职工作者薪资等级标准，增加社区专职工作者薪酬福利经费8,616万元，按照核定的社区专职工作者员额实有人数4,799人、13,000元/人/年的办公经费标准，增加安排各社区日常公用经费4,921万元。</t>
  </si>
  <si>
    <t>人才工作专项资金</t>
  </si>
  <si>
    <t>《宝安区贯彻落实〈关于促进人才优先发展的若干措施〉的实施方案》（深宝发[2016]6号）实施以来，人才吸引效应显著，各类人才补贴申请出现井喷。根据我市对经认定的国家级领军人才、地方级领军人物、后备级人才及海外A类、B类、C类人才奖励补贴资助额度提高情况，我区追加资助额度相应提高，根据我区人才引进及补贴业务申请速度综合测算结果，建议追加区委组织部人才工作专项资金13,000万元用于开展人才引进工作。</t>
  </si>
  <si>
    <t>组织部</t>
  </si>
  <si>
    <t>品质社区工程经费</t>
  </si>
  <si>
    <t>我区品质社区工程项目从2015年开始实施，截止2017年底未用完的结转资金作为结余资金上缴了区财政。由于2018年我区部分街道品质社区项目仍在执行、存在资金需求，建议在预算调整中补充安排11,422万元给相关街道支付工程款。其中：新安街道3,783万元、西乡街道2,976万元、福永街道303万元、沙井街道2,780万元、松岗街道280万元、石岩街道1,300万元。</t>
  </si>
  <si>
    <t>新安街道、西乡街道、福永街道、沙井街道、松岗街道、石岩街道</t>
  </si>
  <si>
    <t>西乡街道火灾高风险区域整治经费</t>
  </si>
  <si>
    <t>根据《市府办关于2018年火灾高风险挂牌督办整治的通知》（深府办函【2018】36号），2018年西乡街道被列为市挂牌高风险区域整治重点单位，为落实市、区相关文件要求，顺利开展火灾高风险区域整治工作,经西乡街道测算，该项整治工作共需专项经费10,080万元，根据该街道工作开展进度及支付进度，建议2018年安排7,720万元，其中：宣传动员培训教育及消防安全评估经费865万元，城中村、工业园区整治经费4367万元，消防基础设施、消防队伍、消防安全社区建设经费1875万元，统一建筑信息及办公费用673万元等；2019年安排2,360万元，列入该街道部门预算。</t>
  </si>
  <si>
    <t>西乡街道</t>
  </si>
  <si>
    <t>7720万元</t>
  </si>
  <si>
    <t>2360万元</t>
  </si>
  <si>
    <t>安全生产专项经费</t>
  </si>
  <si>
    <t>根据5月9日召开的宝安区安全生产工作例会，为进一步保障各街道各项安全生产工作有序推进。建议增加安排安全生产专项经费4,100万元。其中：新安街道用电安全动态监控系统经费350万元、专职消防分队营房装修150万；福海街道用电安全动态监控系统经费350万元、安全生产主体责任经费300万元；新桥街道用电动态监控系统经费600万元、落实安全生产主体责任专项经费500万元；松岗街道用电动态监控系统及工业园、出租屋用电接地补贴400万元；石岩街道用电安全动态监控系统经费900万元、出租屋安全隐患整治500万元、建设工程安全生产隐患排查50万元。</t>
  </si>
  <si>
    <t>新安街道、福海街道、新桥街道、松岗街道、石岩街道</t>
  </si>
  <si>
    <t>城市维护经费</t>
  </si>
  <si>
    <t>根据现行区、街道财政预算管理规定，城市维护工作属区级事权，由区财政统一保障相关工作经费。2018年我区清扫保洁、垃圾清运等城市维护面积增加，项目服务招标价格提高，建议相应增加安排各街道城市维护经费2,900万元。</t>
  </si>
  <si>
    <t>燕罗街道茅洲河周边环境整治及龙舟赛专项经费</t>
  </si>
  <si>
    <t>根据已经区委区政府同意印发的《美丽中国 我是行动者 坚决打好广东碧水攻坚战 宝安区2018年“六五”环境日启动仪式工作方案》，建议安排燕罗街道相关专项经费2,000万元，其中：茅洲河周边环境整治提升工程等730万元，洋涌路及河岸装立面、环境整治工程等430万元，龙舟赛事组织、保障等经费840万元。</t>
  </si>
  <si>
    <t>燕罗街道</t>
  </si>
  <si>
    <t>西乡街道社会治安综合治理经费</t>
  </si>
  <si>
    <t>根据《市综治委关于确定重点治理街道的通知》（深综治委【2017】15号），2017年度西乡街道被列为市综治委重点治理街道，2018年为强力推进摘帽行动，建议安排综合治理经费1,980万元开展相关工作。其中：技防建设经费419万元，新建路段亮灯工程经费40万元，群防群治经费1,233万元，宣传培训与交通整治经费90万，高树围整治示范片区打造经费198万元等。</t>
  </si>
  <si>
    <t>其他部门预算增支</t>
  </si>
  <si>
    <t>详见附表3</t>
  </si>
  <si>
    <t>上解支出</t>
  </si>
  <si>
    <t>根据《深圳市财政委员会关于做好省统筹教育资金上解事宜的通知》（深财预〔2018〕34 号）相关要求及市区教育资金分配情况，我区应分担上解省统筹教育资金 134,787 万元，剔除掉2017年市区结算时已经上缴的8,089万元，我区还需分担上解126,698万元，为足额保障省统筹教育资金上解支出及其他上解事项，建议增加上解支出12.7亿元。</t>
  </si>
  <si>
    <t xml:space="preserve">  附表3</t>
  </si>
  <si>
    <t>宝安区2018年预算调整部门预算增支明细表</t>
  </si>
  <si>
    <t>单位名称</t>
  </si>
  <si>
    <t>项目名称</t>
  </si>
  <si>
    <t>增支金额</t>
  </si>
  <si>
    <t>增支原因说明</t>
  </si>
  <si>
    <t>区司法局</t>
  </si>
  <si>
    <t>刑事案件全覆盖案件补贴经费</t>
  </si>
  <si>
    <t xml:space="preserve">根据《关于开展刑事案件律师辩护全覆盖工作的实施办法》，宝安区刑事案件全覆盖从2018年4月8日开始启动，建议安排普通程序辩护案件补贴375万元；建议安排简易程序、速裁程序（含认罪认罚）法律帮助案件补贴经费14.4万元。
</t>
  </si>
  <si>
    <t>区卫生和计划生育局</t>
  </si>
  <si>
    <t>二类疫苗预防接种服务费</t>
  </si>
  <si>
    <t>根据粤发改价格函〔2017〕4543号《广东省发展改革委 广东省财政厅关于第二类疫苗预防接种服务费收费标准的复函》文件要求，第二类疫苗取消加成，收费标准调整为每人次收取25元预防接种服务费（包括接种耗材费），该部分收入属政府非税收入，应全额上缴国库纳入财政预算管理。按照我区2017年二类疫苗接种总针次预测2018年接种针次为73.5万人次，预计服务费收入1837.5万元，建议核给二类疫苗预防接种服务费1837.5万元。</t>
  </si>
  <si>
    <t>心血管病高危人群早期筛查与综合干预项目经费</t>
  </si>
  <si>
    <t>根据《2017年度广东省心血管病高危人群早期筛查与综合干预项目实施方案》文件要求，区人民医院拟开展心血管病高危人群早期筛查与综合干预项目，流程包括宣传、发动、初筛调查、高危对象调查和干预、短期干预随访管理。计划对12000人进行初筛，对高危对象进行干预随访。建议安排项目经费217万元。</t>
  </si>
  <si>
    <t>购买精神卫生社工服务经费</t>
  </si>
  <si>
    <t>为有效防范严重精神障碍患者，维护社会的和谐稳定，根据2018年深圳市精神卫生工作联席会议纪要和《市卫生计生委 市民政局 市财政委 市综治办关于引入社会工作者加强基层严重精神障碍患者服务管理工作的意见》（深卫计公卫〔2017〕88号）文件要求，各区要按每50名患者配备1名社工的标准配齐专职精神卫生社工。建议核给购买精神卫生社工经费548.7万元。</t>
  </si>
  <si>
    <t>小计</t>
  </si>
  <si>
    <t>区委区府办</t>
  </si>
  <si>
    <t>“宝安第一课”经费</t>
  </si>
  <si>
    <t>根据《区政府关于印发宝安第一课培训工作方案的通知》（深宝府办函【2018】13号），我区深入社区开展统一的电动车安全、出租屋安全和公共文明教育培训工作，力争用3个月时间培训100万人，该项工作计划从5月中旬开展培训，建议安排2,583万元给“宝安第一课”培训工作领导小组办公室（设在区委区府办）统筹分配给相关单位开展工作。</t>
  </si>
  <si>
    <t>区文体旅游局</t>
  </si>
  <si>
    <t>街道图书馆图书购置经费</t>
  </si>
  <si>
    <t>根据《宝安区文化事业发展“十三五”规划》要求“至2020年，全区公共图书馆纸本图书总藏量达到465万册”，“人均图书藏量不低于1.55册”的要求，区图书馆计划给福海街道分馆新增图书6.2万册，需购置及加工费190万元。</t>
  </si>
  <si>
    <t>松岗街道</t>
  </si>
  <si>
    <t>结转项目经费</t>
  </si>
  <si>
    <t>松岗街道部分项目2015年开始执行，截止到2017年底，结转资金作为部门结余按要求上缴区财政，现以上项目2018年仍未执行完毕，建议核给松岗街道结转经费1038万元开展相关工作。其中：提升环卫绿化管养水平增补资金175万元；双宜小村建设工程经费702万元；路灯地下管线测绘服务经费160万元。</t>
  </si>
  <si>
    <t>附表4</t>
  </si>
  <si>
    <t>宝安区2018年一般公共预算收支平衡表</t>
  </si>
  <si>
    <t>收入</t>
  </si>
  <si>
    <t>支出</t>
  </si>
  <si>
    <t>2018年
预算数
A</t>
  </si>
  <si>
    <t>本次
调增/调减数
B</t>
  </si>
  <si>
    <t>2018年
预算调整数
C=A+B</t>
  </si>
  <si>
    <t>增减幅
D=B/A</t>
  </si>
  <si>
    <t>2018年
预算数
E</t>
  </si>
  <si>
    <t>本次
调减数
F</t>
  </si>
  <si>
    <t>本次
调增数
G</t>
  </si>
  <si>
    <t>2018年
预算调整数
H=E+F+G</t>
  </si>
  <si>
    <t>增减幅
I=（F+G）/E</t>
  </si>
  <si>
    <t>一、增值税</t>
  </si>
  <si>
    <t>一、一般公共服务</t>
  </si>
  <si>
    <t>二、营改增收入</t>
  </si>
  <si>
    <t>二、公共安全</t>
  </si>
  <si>
    <t>三、企业所得税</t>
  </si>
  <si>
    <t>三、教育</t>
  </si>
  <si>
    <t>四、个人所得税</t>
  </si>
  <si>
    <t>四、科学技术</t>
  </si>
  <si>
    <t>五、城市维护建设税</t>
  </si>
  <si>
    <t>五、文化体育与传媒</t>
  </si>
  <si>
    <t>六、房产税</t>
  </si>
  <si>
    <t>六、社会保障和就业</t>
  </si>
  <si>
    <t>七、印花税</t>
  </si>
  <si>
    <t>七、医疗卫生和计划生育支出</t>
  </si>
  <si>
    <t>八、城镇土地使用税</t>
  </si>
  <si>
    <t>八、节能环保</t>
  </si>
  <si>
    <t>九、土地增值税</t>
  </si>
  <si>
    <t>九、城乡社区事务</t>
  </si>
  <si>
    <t>十、契税</t>
  </si>
  <si>
    <t>十、农林水事务</t>
  </si>
  <si>
    <t>十一、专项收入</t>
  </si>
  <si>
    <t>十一、交通运输</t>
  </si>
  <si>
    <r>
      <rPr>
        <sz val="12"/>
        <rFont val="宋体"/>
        <charset val="134"/>
      </rPr>
      <t>十二、行政事业性收费收入</t>
    </r>
    <r>
      <rPr>
        <sz val="12"/>
        <rFont val="Times New Roman"/>
        <charset val="134"/>
      </rPr>
      <t xml:space="preserve"> </t>
    </r>
  </si>
  <si>
    <t>十二、资源勘探电力信息等事务</t>
  </si>
  <si>
    <t>十三、罚没收入</t>
  </si>
  <si>
    <t>十三、商业服务业等支出</t>
  </si>
  <si>
    <t>十四、国有资本经营收入</t>
  </si>
  <si>
    <t>十四、援助其他地区支出</t>
  </si>
  <si>
    <t>十五、国有资源有偿使用收入</t>
  </si>
  <si>
    <t>十五、国土资源气象等事务</t>
  </si>
  <si>
    <t>十六、捐赠收入</t>
  </si>
  <si>
    <t>十六、住房保障支出</t>
  </si>
  <si>
    <t>十七、政府住房基金收入</t>
  </si>
  <si>
    <t>十七、粮油物资储备支出</t>
  </si>
  <si>
    <t>十八、其他收入</t>
  </si>
  <si>
    <t>十八、其他支出</t>
  </si>
  <si>
    <t>本级收入合计</t>
  </si>
  <si>
    <t>十九、债务付息支出</t>
  </si>
  <si>
    <t>转移性收入</t>
  </si>
  <si>
    <t>本级支出合计</t>
  </si>
  <si>
    <t xml:space="preserve">  中央补助收入</t>
  </si>
  <si>
    <t>转移性支出</t>
  </si>
  <si>
    <r>
      <rPr>
        <sz val="12"/>
        <rFont val="Times New Roman"/>
        <charset val="134"/>
      </rPr>
      <t xml:space="preserve">     </t>
    </r>
    <r>
      <rPr>
        <sz val="12"/>
        <rFont val="宋体"/>
        <charset val="134"/>
      </rPr>
      <t>市补助收入</t>
    </r>
  </si>
  <si>
    <t xml:space="preserve">  体制上解支出</t>
  </si>
  <si>
    <t xml:space="preserve">  上年结余收入</t>
  </si>
  <si>
    <r>
      <rPr>
        <sz val="12"/>
        <rFont val="Times New Roman"/>
        <charset val="134"/>
      </rPr>
      <t xml:space="preserve">         </t>
    </r>
    <r>
      <rPr>
        <sz val="12"/>
        <rFont val="宋体"/>
        <charset val="134"/>
      </rPr>
      <t>其中：上年结转支出</t>
    </r>
  </si>
  <si>
    <t xml:space="preserve">  调入资金</t>
  </si>
  <si>
    <t xml:space="preserve">  债务转贷收入</t>
  </si>
  <si>
    <t>财政结余清理调入</t>
  </si>
  <si>
    <t>收入总计</t>
  </si>
  <si>
    <t>支出总计</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</si>
</sst>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176" formatCode="0.00_ "/>
    <numFmt numFmtId="177" formatCode="0.0%"/>
    <numFmt numFmtId="178" formatCode="_ * #,##0_ ;_ * \-#,##0_ ;_ * &quot;-&quot;??_ ;_ @_ "/>
    <numFmt numFmtId="44" formatCode="_ &quot;￥&quot;* #,##0.00_ ;_ &quot;￥&quot;* \-#,##0.00_ ;_ &quot;￥&quot;* &quot;-&quot;??_ ;_ @_ "/>
    <numFmt numFmtId="179" formatCode="#,##0_ "/>
    <numFmt numFmtId="43" formatCode="_ * #,##0.00_ ;_ * \-#,##0.00_ ;_ * &quot;-&quot;??_ ;_ @_ "/>
    <numFmt numFmtId="180" formatCode="0_ "/>
  </numFmts>
  <fonts count="39">
    <font>
      <sz val="11"/>
      <color theme="1"/>
      <name val="宋体"/>
      <charset val="134"/>
      <scheme val="minor"/>
    </font>
    <font>
      <sz val="12"/>
      <name val="黑体"/>
      <charset val="134"/>
    </font>
    <font>
      <b/>
      <sz val="12"/>
      <name val="宋体"/>
      <charset val="134"/>
    </font>
    <font>
      <sz val="12"/>
      <name val="宋体"/>
      <charset val="134"/>
    </font>
    <font>
      <b/>
      <sz val="20"/>
      <name val="宋体"/>
      <charset val="134"/>
      <scheme val="minor"/>
    </font>
    <font>
      <sz val="11"/>
      <name val="宋体"/>
      <charset val="134"/>
    </font>
    <font>
      <sz val="12"/>
      <name val="Times New Roman"/>
      <charset val="134"/>
    </font>
    <font>
      <b/>
      <sz val="11"/>
      <color theme="1"/>
      <name val="宋体"/>
      <charset val="134"/>
      <scheme val="minor"/>
    </font>
    <font>
      <b/>
      <sz val="20"/>
      <color theme="1"/>
      <name val="宋体"/>
      <charset val="134"/>
      <scheme val="minor"/>
    </font>
    <font>
      <b/>
      <sz val="12"/>
      <color theme="1"/>
      <name val="宋体"/>
      <charset val="134"/>
      <scheme val="minor"/>
    </font>
    <font>
      <sz val="12"/>
      <color theme="1"/>
      <name val="宋体"/>
      <charset val="134"/>
      <scheme val="minor"/>
    </font>
    <font>
      <sz val="10"/>
      <name val="宋体"/>
      <charset val="134"/>
    </font>
    <font>
      <sz val="11"/>
      <name val="宋体"/>
      <charset val="134"/>
      <scheme val="minor"/>
    </font>
    <font>
      <sz val="10"/>
      <name val="宋体"/>
      <charset val="134"/>
      <scheme val="minor"/>
    </font>
    <font>
      <b/>
      <sz val="20"/>
      <color theme="1"/>
      <name val="宋体"/>
      <charset val="134"/>
    </font>
    <font>
      <sz val="12"/>
      <color indexed="8"/>
      <name val="宋体"/>
      <charset val="134"/>
    </font>
    <font>
      <sz val="12"/>
      <color theme="1"/>
      <name val="宋体"/>
      <charset val="134"/>
    </font>
    <font>
      <sz val="12"/>
      <color rgb="FF000000"/>
      <name val="宋体"/>
      <charset val="134"/>
    </font>
    <font>
      <sz val="10"/>
      <name val="Arial"/>
      <charset val="0"/>
    </font>
    <font>
      <sz val="11"/>
      <color theme="0"/>
      <name val="宋体"/>
      <charset val="0"/>
      <scheme val="minor"/>
    </font>
    <font>
      <sz val="11"/>
      <color indexed="8"/>
      <name val="宋体"/>
      <charset val="134"/>
    </font>
    <font>
      <b/>
      <sz val="11"/>
      <color theme="3"/>
      <name val="宋体"/>
      <charset val="134"/>
      <scheme val="minor"/>
    </font>
    <font>
      <sz val="11"/>
      <color rgb="FF3F3F76"/>
      <name val="宋体"/>
      <charset val="0"/>
      <scheme val="minor"/>
    </font>
    <font>
      <sz val="11"/>
      <color theme="1"/>
      <name val="宋体"/>
      <charset val="0"/>
      <scheme val="minor"/>
    </font>
    <font>
      <b/>
      <sz val="11"/>
      <color rgb="FFFFFFFF"/>
      <name val="宋体"/>
      <charset val="0"/>
      <scheme val="minor"/>
    </font>
    <font>
      <b/>
      <sz val="11"/>
      <color rgb="FF3F3F3F"/>
      <name val="宋体"/>
      <charset val="0"/>
      <scheme val="minor"/>
    </font>
    <font>
      <u/>
      <sz val="11"/>
      <color rgb="FF800080"/>
      <name val="宋体"/>
      <charset val="0"/>
      <scheme val="minor"/>
    </font>
    <font>
      <sz val="11"/>
      <color rgb="FF9C0006"/>
      <name val="宋体"/>
      <charset val="0"/>
      <scheme val="minor"/>
    </font>
    <font>
      <sz val="11"/>
      <color rgb="FF9C6500"/>
      <name val="宋体"/>
      <charset val="0"/>
      <scheme val="minor"/>
    </font>
    <font>
      <i/>
      <sz val="11"/>
      <color rgb="FF7F7F7F"/>
      <name val="宋体"/>
      <charset val="0"/>
      <scheme val="minor"/>
    </font>
    <font>
      <b/>
      <sz val="18"/>
      <color theme="3"/>
      <name val="宋体"/>
      <charset val="134"/>
      <scheme val="minor"/>
    </font>
    <font>
      <sz val="11"/>
      <color rgb="FFFF0000"/>
      <name val="宋体"/>
      <charset val="0"/>
      <scheme val="minor"/>
    </font>
    <font>
      <b/>
      <sz val="11"/>
      <color rgb="FFFA7D00"/>
      <name val="宋体"/>
      <charset val="0"/>
      <scheme val="minor"/>
    </font>
    <font>
      <b/>
      <sz val="11"/>
      <color theme="1"/>
      <name val="宋体"/>
      <charset val="0"/>
      <scheme val="minor"/>
    </font>
    <font>
      <b/>
      <sz val="15"/>
      <color theme="3"/>
      <name val="宋体"/>
      <charset val="134"/>
      <scheme val="minor"/>
    </font>
    <font>
      <sz val="11"/>
      <color rgb="FF006100"/>
      <name val="宋体"/>
      <charset val="0"/>
      <scheme val="minor"/>
    </font>
    <font>
      <sz val="11"/>
      <color rgb="FFFA7D00"/>
      <name val="宋体"/>
      <charset val="0"/>
      <scheme val="minor"/>
    </font>
    <font>
      <b/>
      <sz val="13"/>
      <color theme="3"/>
      <name val="宋体"/>
      <charset val="134"/>
      <scheme val="minor"/>
    </font>
    <font>
      <u/>
      <sz val="11"/>
      <color rgb="FF0000FF"/>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9"/>
        <bgColor indexed="64"/>
      </patternFill>
    </fill>
    <fill>
      <patternFill patternType="solid">
        <fgColor theme="7"/>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theme="8" tint="0.599993896298105"/>
        <bgColor indexed="64"/>
      </patternFill>
    </fill>
    <fill>
      <patternFill patternType="solid">
        <fgColor rgb="FFFFEB9C"/>
        <bgColor indexed="64"/>
      </patternFill>
    </fill>
    <fill>
      <patternFill patternType="solid">
        <fgColor theme="5"/>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s>
  <cellStyleXfs count="63">
    <xf numFmtId="0" fontId="0" fillId="0" borderId="0">
      <alignment vertical="center"/>
    </xf>
    <xf numFmtId="42" fontId="10" fillId="0" borderId="0" applyFont="0" applyFill="0" applyBorder="0" applyAlignment="0" applyProtection="0">
      <alignment vertical="center"/>
    </xf>
    <xf numFmtId="0" fontId="23" fillId="19" borderId="0" applyNumberFormat="0" applyBorder="0" applyAlignment="0" applyProtection="0">
      <alignment vertical="center"/>
    </xf>
    <xf numFmtId="0" fontId="22" fillId="6" borderId="6"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23" fillId="17" borderId="0" applyNumberFormat="0" applyBorder="0" applyAlignment="0" applyProtection="0">
      <alignment vertical="center"/>
    </xf>
    <xf numFmtId="0" fontId="27" fillId="12" borderId="0" applyNumberFormat="0" applyBorder="0" applyAlignment="0" applyProtection="0">
      <alignment vertical="center"/>
    </xf>
    <xf numFmtId="43" fontId="0" fillId="0" borderId="0" applyFont="0" applyFill="0" applyBorder="0" applyAlignment="0" applyProtection="0">
      <alignment vertical="center"/>
    </xf>
    <xf numFmtId="0" fontId="19" fillId="30" borderId="0" applyNumberFormat="0" applyBorder="0" applyAlignment="0" applyProtection="0">
      <alignment vertical="center"/>
    </xf>
    <xf numFmtId="0" fontId="38" fillId="0" borderId="0" applyNumberFormat="0" applyFill="0" applyBorder="0" applyAlignment="0" applyProtection="0">
      <alignment vertical="center"/>
    </xf>
    <xf numFmtId="0" fontId="3" fillId="0" borderId="0">
      <alignment vertical="center"/>
    </xf>
    <xf numFmtId="9" fontId="1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0" borderId="0">
      <alignment vertical="center"/>
    </xf>
    <xf numFmtId="0" fontId="10" fillId="16" borderId="9" applyNumberFormat="0" applyFont="0" applyAlignment="0" applyProtection="0">
      <alignment vertical="center"/>
    </xf>
    <xf numFmtId="0" fontId="19" fillId="34" borderId="0" applyNumberFormat="0" applyBorder="0" applyAlignment="0" applyProtection="0">
      <alignment vertical="center"/>
    </xf>
    <xf numFmtId="0" fontId="2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4" fillId="0" borderId="11" applyNumberFormat="0" applyFill="0" applyAlignment="0" applyProtection="0">
      <alignment vertical="center"/>
    </xf>
    <xf numFmtId="0" fontId="3" fillId="0" borderId="0"/>
    <xf numFmtId="0" fontId="37" fillId="0" borderId="11" applyNumberFormat="0" applyFill="0" applyAlignment="0" applyProtection="0">
      <alignment vertical="center"/>
    </xf>
    <xf numFmtId="0" fontId="19" fillId="29" borderId="0" applyNumberFormat="0" applyBorder="0" applyAlignment="0" applyProtection="0">
      <alignment vertical="center"/>
    </xf>
    <xf numFmtId="0" fontId="21" fillId="0" borderId="5" applyNumberFormat="0" applyFill="0" applyAlignment="0" applyProtection="0">
      <alignment vertical="center"/>
    </xf>
    <xf numFmtId="0" fontId="19" fillId="33" borderId="0" applyNumberFormat="0" applyBorder="0" applyAlignment="0" applyProtection="0">
      <alignment vertical="center"/>
    </xf>
    <xf numFmtId="0" fontId="25" fillId="11" borderId="8" applyNumberFormat="0" applyAlignment="0" applyProtection="0">
      <alignment vertical="center"/>
    </xf>
    <xf numFmtId="0" fontId="32" fillId="11" borderId="6" applyNumberFormat="0" applyAlignment="0" applyProtection="0">
      <alignment vertical="center"/>
    </xf>
    <xf numFmtId="0" fontId="24" fillId="10" borderId="7" applyNumberFormat="0" applyAlignment="0" applyProtection="0">
      <alignment vertical="center"/>
    </xf>
    <xf numFmtId="0" fontId="23" fillId="9" borderId="0" applyNumberFormat="0" applyBorder="0" applyAlignment="0" applyProtection="0">
      <alignment vertical="center"/>
    </xf>
    <xf numFmtId="0" fontId="19" fillId="15" borderId="0" applyNumberFormat="0" applyBorder="0" applyAlignment="0" applyProtection="0">
      <alignment vertical="center"/>
    </xf>
    <xf numFmtId="0" fontId="36" fillId="0" borderId="12" applyNumberFormat="0" applyFill="0" applyAlignment="0" applyProtection="0">
      <alignment vertical="center"/>
    </xf>
    <xf numFmtId="0" fontId="33" fillId="0" borderId="10" applyNumberFormat="0" applyFill="0" applyAlignment="0" applyProtection="0">
      <alignment vertical="center"/>
    </xf>
    <xf numFmtId="0" fontId="35" fillId="32" borderId="0" applyNumberFormat="0" applyBorder="0" applyAlignment="0" applyProtection="0">
      <alignment vertical="center"/>
    </xf>
    <xf numFmtId="0" fontId="0" fillId="0" borderId="0">
      <alignment vertical="center"/>
    </xf>
    <xf numFmtId="0" fontId="28" fillId="14" borderId="0" applyNumberFormat="0" applyBorder="0" applyAlignment="0" applyProtection="0">
      <alignment vertical="center"/>
    </xf>
    <xf numFmtId="0" fontId="23" fillId="18" borderId="0" applyNumberFormat="0" applyBorder="0" applyAlignment="0" applyProtection="0">
      <alignment vertical="center"/>
    </xf>
    <xf numFmtId="0" fontId="19" fillId="26" borderId="0" applyNumberFormat="0" applyBorder="0" applyAlignment="0" applyProtection="0">
      <alignment vertical="center"/>
    </xf>
    <xf numFmtId="0" fontId="23" fillId="28" borderId="0" applyNumberFormat="0" applyBorder="0" applyAlignment="0" applyProtection="0">
      <alignment vertical="center"/>
    </xf>
    <xf numFmtId="0" fontId="23" fillId="22" borderId="0" applyNumberFormat="0" applyBorder="0" applyAlignment="0" applyProtection="0">
      <alignment vertical="center"/>
    </xf>
    <xf numFmtId="0" fontId="23" fillId="8" borderId="0" applyNumberFormat="0" applyBorder="0" applyAlignment="0" applyProtection="0">
      <alignment vertical="center"/>
    </xf>
    <xf numFmtId="0" fontId="23" fillId="25" borderId="0" applyNumberFormat="0" applyBorder="0" applyAlignment="0" applyProtection="0">
      <alignment vertical="center"/>
    </xf>
    <xf numFmtId="0" fontId="19" fillId="21" borderId="0" applyNumberFormat="0" applyBorder="0" applyAlignment="0" applyProtection="0">
      <alignment vertical="center"/>
    </xf>
    <xf numFmtId="0" fontId="19" fillId="5" borderId="0" applyNumberFormat="0" applyBorder="0" applyAlignment="0" applyProtection="0">
      <alignment vertical="center"/>
    </xf>
    <xf numFmtId="0" fontId="23" fillId="7" borderId="0" applyNumberFormat="0" applyBorder="0" applyAlignment="0" applyProtection="0">
      <alignment vertical="center"/>
    </xf>
    <xf numFmtId="0" fontId="23" fillId="24" borderId="0" applyNumberFormat="0" applyBorder="0" applyAlignment="0" applyProtection="0">
      <alignment vertical="center"/>
    </xf>
    <xf numFmtId="0" fontId="19" fillId="20" borderId="0" applyNumberFormat="0" applyBorder="0" applyAlignment="0" applyProtection="0">
      <alignment vertical="center"/>
    </xf>
    <xf numFmtId="0" fontId="20" fillId="0" borderId="0">
      <alignment vertical="center"/>
    </xf>
    <xf numFmtId="0" fontId="23" fillId="13" borderId="0" applyNumberFormat="0" applyBorder="0" applyAlignment="0" applyProtection="0">
      <alignment vertical="center"/>
    </xf>
    <xf numFmtId="0" fontId="19" fillId="27" borderId="0" applyNumberFormat="0" applyBorder="0" applyAlignment="0" applyProtection="0">
      <alignment vertical="center"/>
    </xf>
    <xf numFmtId="0" fontId="19" fillId="4" borderId="0" applyNumberFormat="0" applyBorder="0" applyAlignment="0" applyProtection="0">
      <alignment vertical="center"/>
    </xf>
    <xf numFmtId="0" fontId="20" fillId="0" borderId="0">
      <alignment vertical="center"/>
    </xf>
    <xf numFmtId="0" fontId="23" fillId="23" borderId="0" applyNumberFormat="0" applyBorder="0" applyAlignment="0" applyProtection="0">
      <alignment vertical="center"/>
    </xf>
    <xf numFmtId="0" fontId="19" fillId="31" borderId="0" applyNumberFormat="0" applyBorder="0" applyAlignment="0" applyProtection="0">
      <alignment vertical="center"/>
    </xf>
    <xf numFmtId="0" fontId="3" fillId="0" borderId="0">
      <alignment vertical="center"/>
    </xf>
    <xf numFmtId="0" fontId="20" fillId="0" borderId="0">
      <alignment vertical="center"/>
    </xf>
    <xf numFmtId="43" fontId="20" fillId="0" borderId="0" applyFont="0" applyFill="0" applyBorder="0" applyAlignment="0" applyProtection="0">
      <alignment vertical="center"/>
    </xf>
    <xf numFmtId="0" fontId="3" fillId="0" borderId="0"/>
    <xf numFmtId="0" fontId="3" fillId="0" borderId="0">
      <alignment vertical="center"/>
    </xf>
    <xf numFmtId="0" fontId="6" fillId="0" borderId="0"/>
    <xf numFmtId="0" fontId="18" fillId="0" borderId="0"/>
    <xf numFmtId="0" fontId="18" fillId="0" borderId="0"/>
  </cellStyleXfs>
  <cellXfs count="11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shrinkToFit="1"/>
    </xf>
    <xf numFmtId="0" fontId="3" fillId="0" borderId="0" xfId="0" applyFont="1" applyFill="1" applyAlignment="1">
      <alignment vertical="center"/>
    </xf>
    <xf numFmtId="177" fontId="3" fillId="0" borderId="0" xfId="0" applyNumberFormat="1" applyFont="1" applyFill="1" applyAlignment="1">
      <alignment vertical="center"/>
    </xf>
    <xf numFmtId="0" fontId="3" fillId="0" borderId="0" xfId="0" applyFont="1" applyFill="1" applyAlignment="1"/>
    <xf numFmtId="0" fontId="4" fillId="0" borderId="0" xfId="0" applyFont="1" applyFill="1" applyAlignment="1">
      <alignment horizontal="center" vertical="center"/>
    </xf>
    <xf numFmtId="177" fontId="4" fillId="0" borderId="0" xfId="0" applyNumberFormat="1" applyFont="1" applyFill="1" applyAlignment="1">
      <alignment horizontal="center" vertical="center"/>
    </xf>
    <xf numFmtId="0" fontId="1" fillId="0" borderId="0" xfId="0" applyFont="1" applyFill="1" applyAlignment="1">
      <alignment vertical="center" shrinkToFit="1"/>
    </xf>
    <xf numFmtId="0" fontId="3" fillId="0" borderId="0" xfId="0" applyFont="1" applyFill="1" applyBorder="1" applyAlignment="1">
      <alignment horizontal="right" vertical="center"/>
    </xf>
    <xf numFmtId="0" fontId="2"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shrinkToFit="1"/>
    </xf>
    <xf numFmtId="176"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 fontId="3" fillId="0" borderId="1" xfId="22" applyNumberFormat="1" applyFont="1" applyBorder="1" applyAlignment="1" applyProtection="1">
      <alignment vertical="center" shrinkToFit="1"/>
      <protection locked="0"/>
    </xf>
    <xf numFmtId="41" fontId="3" fillId="0" borderId="1" xfId="0" applyNumberFormat="1" applyFont="1" applyFill="1" applyBorder="1" applyAlignment="1">
      <alignment horizontal="center" vertical="center" wrapText="1"/>
    </xf>
    <xf numFmtId="41" fontId="2" fillId="0" borderId="1" xfId="0" applyNumberFormat="1" applyFont="1" applyFill="1" applyBorder="1" applyAlignment="1">
      <alignment horizontal="center" vertical="center" wrapText="1"/>
    </xf>
    <xf numFmtId="41" fontId="3" fillId="0" borderId="1" xfId="0" applyNumberFormat="1" applyFont="1" applyFill="1" applyBorder="1" applyAlignment="1">
      <alignment horizontal="right" vertical="center" wrapText="1"/>
    </xf>
    <xf numFmtId="177" fontId="3" fillId="0" borderId="1" xfId="0" applyNumberFormat="1" applyFont="1" applyFill="1" applyBorder="1" applyAlignment="1">
      <alignment horizontal="right" vertical="center"/>
    </xf>
    <xf numFmtId="41" fontId="5" fillId="2" borderId="1" xfId="60" applyNumberFormat="1" applyFont="1" applyFill="1" applyBorder="1" applyAlignment="1">
      <alignment vertical="center"/>
    </xf>
    <xf numFmtId="41" fontId="3" fillId="3" borderId="1" xfId="60" applyNumberFormat="1" applyFont="1" applyFill="1" applyBorder="1" applyAlignment="1">
      <alignment vertical="center"/>
    </xf>
    <xf numFmtId="0" fontId="3" fillId="0" borderId="1" xfId="22" applyFont="1" applyBorder="1" applyAlignment="1" applyProtection="1">
      <alignment vertical="center" shrinkToFit="1"/>
      <protection locked="0"/>
    </xf>
    <xf numFmtId="0" fontId="3" fillId="0" borderId="1" xfId="0" applyFont="1" applyFill="1" applyBorder="1" applyAlignment="1">
      <alignment vertical="center"/>
    </xf>
    <xf numFmtId="179" fontId="3" fillId="3" borderId="1" xfId="60" applyNumberFormat="1" applyFont="1" applyFill="1" applyBorder="1" applyAlignment="1">
      <alignment vertical="center"/>
    </xf>
    <xf numFmtId="0" fontId="3" fillId="0" borderId="1" xfId="22" applyFont="1" applyBorder="1" applyAlignment="1">
      <alignment vertical="center" shrinkToFit="1"/>
    </xf>
    <xf numFmtId="0" fontId="2" fillId="0" borderId="1" xfId="0" applyFont="1" applyFill="1" applyBorder="1" applyAlignment="1">
      <alignment horizontal="left" vertical="center" shrinkToFit="1"/>
    </xf>
    <xf numFmtId="41" fontId="2" fillId="0" borderId="1" xfId="8" applyNumberFormat="1" applyFont="1" applyFill="1" applyBorder="1" applyAlignment="1">
      <alignment horizontal="right" vertical="center" wrapText="1"/>
    </xf>
    <xf numFmtId="41" fontId="2" fillId="0" borderId="1" xfId="0" applyNumberFormat="1" applyFont="1" applyFill="1" applyBorder="1" applyAlignment="1">
      <alignment horizontal="right" vertical="center" wrapText="1"/>
    </xf>
    <xf numFmtId="3" fontId="2" fillId="0" borderId="1" xfId="8" applyNumberFormat="1" applyFont="1" applyFill="1" applyBorder="1" applyAlignment="1">
      <alignment vertical="center" wrapText="1"/>
    </xf>
    <xf numFmtId="0" fontId="3" fillId="0" borderId="1" xfId="0" applyFont="1" applyFill="1" applyBorder="1" applyAlignment="1">
      <alignment horizontal="left" vertical="center" shrinkToFit="1"/>
    </xf>
    <xf numFmtId="41" fontId="2" fillId="0" borderId="1" xfId="8" applyNumberFormat="1" applyFont="1" applyFill="1" applyBorder="1" applyAlignment="1">
      <alignment vertical="center" wrapText="1"/>
    </xf>
    <xf numFmtId="0" fontId="6" fillId="0" borderId="1" xfId="0" applyFont="1" applyFill="1" applyBorder="1" applyAlignment="1">
      <alignment horizontal="left" vertical="center" shrinkToFit="1"/>
    </xf>
    <xf numFmtId="3" fontId="3" fillId="0" borderId="1" xfId="8" applyNumberFormat="1" applyFont="1" applyFill="1" applyBorder="1" applyAlignment="1">
      <alignment vertical="center" wrapText="1"/>
    </xf>
    <xf numFmtId="41" fontId="3" fillId="0" borderId="1" xfId="8" applyNumberFormat="1" applyFont="1" applyFill="1" applyBorder="1" applyAlignment="1">
      <alignment vertical="center" wrapText="1"/>
    </xf>
    <xf numFmtId="0" fontId="2" fillId="0" borderId="1" xfId="0" applyFont="1" applyFill="1" applyBorder="1" applyAlignment="1">
      <alignment horizontal="distributed" vertical="center" shrinkToFit="1"/>
    </xf>
    <xf numFmtId="177" fontId="2" fillId="0" borderId="1" xfId="0" applyNumberFormat="1" applyFont="1" applyFill="1" applyBorder="1" applyAlignment="1">
      <alignment horizontal="right" vertical="center"/>
    </xf>
    <xf numFmtId="178" fontId="2" fillId="0" borderId="1" xfId="8" applyNumberFormat="1" applyFont="1" applyFill="1" applyBorder="1" applyAlignment="1">
      <alignment vertical="center"/>
    </xf>
    <xf numFmtId="177" fontId="3" fillId="0" borderId="0" xfId="0" applyNumberFormat="1" applyFont="1" applyFill="1" applyBorder="1" applyAlignment="1">
      <alignment horizontal="right" vertical="center"/>
    </xf>
    <xf numFmtId="177" fontId="3" fillId="0" borderId="1" xfId="0" applyNumberFormat="1" applyFont="1" applyFill="1" applyBorder="1" applyAlignment="1">
      <alignment vertical="center"/>
    </xf>
    <xf numFmtId="177" fontId="3" fillId="0" borderId="1" xfId="8" applyNumberFormat="1" applyFont="1" applyFill="1" applyBorder="1" applyAlignment="1">
      <alignment vertical="center" wrapText="1"/>
    </xf>
    <xf numFmtId="177" fontId="2" fillId="0" borderId="1" xfId="0" applyNumberFormat="1" applyFont="1" applyFill="1" applyBorder="1" applyAlignment="1">
      <alignment horizontal="right" vertical="center" wrapText="1"/>
    </xf>
    <xf numFmtId="177" fontId="2" fillId="0" borderId="1" xfId="8" applyNumberFormat="1" applyFont="1" applyFill="1" applyBorder="1" applyAlignment="1">
      <alignment horizontal="right" vertical="center" wrapText="1"/>
    </xf>
    <xf numFmtId="177" fontId="3" fillId="0" borderId="1" xfId="8" applyNumberFormat="1" applyFont="1" applyFill="1" applyBorder="1" applyAlignment="1">
      <alignment horizontal="right" vertical="center" wrapText="1"/>
    </xf>
    <xf numFmtId="0" fontId="0" fillId="0" borderId="0" xfId="0" applyFont="1" applyFill="1" applyBorder="1" applyAlignment="1">
      <alignment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xf>
    <xf numFmtId="41" fontId="0" fillId="2" borderId="0" xfId="0" applyNumberFormat="1" applyFont="1" applyFill="1" applyBorder="1" applyAlignment="1">
      <alignment horizontal="right" vertical="center"/>
    </xf>
    <xf numFmtId="176" fontId="0" fillId="0" borderId="0" xfId="0" applyNumberFormat="1" applyFont="1" applyFill="1" applyBorder="1" applyAlignment="1">
      <alignment vertical="center"/>
    </xf>
    <xf numFmtId="0" fontId="0" fillId="0" borderId="0" xfId="0" applyFont="1" applyFill="1" applyAlignment="1">
      <alignment horizontal="left" vertical="center"/>
    </xf>
    <xf numFmtId="0" fontId="8" fillId="0" borderId="0" xfId="0" applyFont="1" applyFill="1" applyBorder="1" applyAlignment="1">
      <alignment horizontal="center" vertical="center"/>
    </xf>
    <xf numFmtId="180" fontId="8" fillId="0" borderId="0"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9"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41" fontId="9" fillId="2" borderId="1"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wrapText="1"/>
    </xf>
    <xf numFmtId="179" fontId="3" fillId="0" borderId="1" xfId="8" applyNumberFormat="1" applyFont="1" applyBorder="1">
      <alignment vertical="center"/>
    </xf>
    <xf numFmtId="0" fontId="3" fillId="0" borderId="1" xfId="0" applyFont="1" applyFill="1" applyBorder="1" applyAlignment="1">
      <alignmen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2" fillId="0" borderId="1" xfId="0" applyFont="1" applyFill="1" applyBorder="1" applyAlignment="1">
      <alignment vertical="center"/>
    </xf>
    <xf numFmtId="0" fontId="12" fillId="0" borderId="1" xfId="0" applyFont="1" applyFill="1" applyBorder="1" applyAlignment="1">
      <alignment horizontal="left" vertical="center" wrapText="1"/>
    </xf>
    <xf numFmtId="0" fontId="9" fillId="0" borderId="3" xfId="0" applyNumberFormat="1" applyFont="1" applyFill="1" applyBorder="1" applyAlignment="1">
      <alignment horizontal="center" vertical="center"/>
    </xf>
    <xf numFmtId="0" fontId="0" fillId="0" borderId="4" xfId="0" applyNumberFormat="1" applyFont="1" applyFill="1" applyBorder="1" applyAlignment="1">
      <alignment horizontal="center" vertical="center"/>
    </xf>
    <xf numFmtId="0" fontId="0" fillId="0" borderId="2" xfId="0" applyNumberFormat="1" applyFont="1" applyFill="1" applyBorder="1" applyAlignment="1">
      <alignment horizontal="center" vertical="center"/>
    </xf>
    <xf numFmtId="179" fontId="2" fillId="0" borderId="1" xfId="8" applyNumberFormat="1" applyFont="1" applyBorder="1">
      <alignment vertical="center"/>
    </xf>
    <xf numFmtId="0" fontId="13" fillId="0" borderId="1" xfId="0" applyFont="1" applyFill="1" applyBorder="1" applyAlignment="1">
      <alignment horizontal="center" vertical="center" wrapText="1"/>
    </xf>
    <xf numFmtId="0" fontId="0" fillId="0" borderId="0" xfId="0" applyFont="1" applyFill="1" applyAlignment="1">
      <alignment vertical="center"/>
    </xf>
    <xf numFmtId="0" fontId="0" fillId="2" borderId="0" xfId="0" applyFill="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14"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righ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1" fontId="7" fillId="0" borderId="1" xfId="0" applyNumberFormat="1" applyFont="1" applyBorder="1" applyAlignment="1">
      <alignment horizontal="center" vertical="center"/>
    </xf>
    <xf numFmtId="0" fontId="0" fillId="2" borderId="1" xfId="0" applyFont="1" applyFill="1" applyBorder="1" applyAlignment="1">
      <alignment horizontal="center" vertical="center"/>
    </xf>
    <xf numFmtId="0" fontId="15" fillId="2" borderId="1" xfId="0" applyNumberFormat="1" applyFont="1" applyFill="1" applyBorder="1" applyAlignment="1">
      <alignment vertical="center" wrapText="1"/>
    </xf>
    <xf numFmtId="41" fontId="0" fillId="2" borderId="1" xfId="0" applyNumberFormat="1" applyFont="1" applyFill="1" applyBorder="1" applyAlignment="1">
      <alignment vertical="center"/>
    </xf>
    <xf numFmtId="41" fontId="0" fillId="2" borderId="1" xfId="0" applyNumberFormat="1" applyFill="1" applyBorder="1">
      <alignment vertical="center"/>
    </xf>
    <xf numFmtId="0" fontId="15" fillId="0" borderId="1" xfId="0" applyNumberFormat="1" applyFont="1" applyFill="1" applyBorder="1" applyAlignment="1">
      <alignment vertical="center" wrapText="1"/>
    </xf>
    <xf numFmtId="0" fontId="16" fillId="3" borderId="1" xfId="0" applyNumberFormat="1" applyFont="1" applyFill="1" applyBorder="1" applyAlignment="1">
      <alignment vertical="center" wrapText="1"/>
    </xf>
    <xf numFmtId="0" fontId="15" fillId="3" borderId="1" xfId="0" applyNumberFormat="1" applyFont="1" applyFill="1" applyBorder="1" applyAlignment="1">
      <alignment vertical="center" wrapText="1"/>
    </xf>
    <xf numFmtId="0" fontId="0" fillId="0" borderId="1" xfId="0" applyFont="1" applyFill="1" applyBorder="1" applyAlignment="1">
      <alignment horizontal="center" vertical="center"/>
    </xf>
    <xf numFmtId="41" fontId="0" fillId="0" borderId="1" xfId="0" applyNumberFormat="1" applyFont="1" applyFill="1" applyBorder="1">
      <alignment vertical="center"/>
    </xf>
    <xf numFmtId="41" fontId="0" fillId="0" borderId="1" xfId="0" applyNumberFormat="1" applyFill="1" applyBorder="1">
      <alignment vertical="center"/>
    </xf>
    <xf numFmtId="0" fontId="17" fillId="0" borderId="1" xfId="0" applyNumberFormat="1" applyFont="1" applyFill="1" applyBorder="1" applyAlignment="1">
      <alignment vertical="center" wrapText="1"/>
    </xf>
    <xf numFmtId="0" fontId="3" fillId="0" borderId="1" xfId="0" applyNumberFormat="1" applyFont="1" applyFill="1" applyBorder="1" applyAlignment="1">
      <alignment vertical="center" wrapText="1"/>
    </xf>
    <xf numFmtId="41" fontId="0" fillId="2" borderId="1" xfId="0" applyNumberFormat="1" applyFont="1" applyFill="1" applyBorder="1">
      <alignment vertical="center"/>
    </xf>
    <xf numFmtId="0" fontId="17" fillId="3" borderId="1" xfId="0" applyNumberFormat="1" applyFont="1" applyFill="1" applyBorder="1" applyAlignment="1">
      <alignment vertical="center" wrapText="1"/>
    </xf>
    <xf numFmtId="0" fontId="3" fillId="3" borderId="1" xfId="0" applyNumberFormat="1" applyFont="1" applyFill="1" applyBorder="1" applyAlignment="1">
      <alignment vertical="center" wrapText="1"/>
    </xf>
    <xf numFmtId="0" fontId="0" fillId="0" borderId="1" xfId="0" applyBorder="1" applyAlignment="1">
      <alignment vertical="center" wrapText="1"/>
    </xf>
    <xf numFmtId="0" fontId="0" fillId="0" borderId="0" xfId="0" applyFont="1" applyAlignment="1">
      <alignment horizontal="left" vertical="center"/>
    </xf>
    <xf numFmtId="0" fontId="0" fillId="0" borderId="0" xfId="0" applyAlignment="1">
      <alignment horizontal="right"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41"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vertical="center" wrapText="1"/>
    </xf>
    <xf numFmtId="0" fontId="7" fillId="0" borderId="1" xfId="0" applyFont="1" applyBorder="1" applyAlignment="1">
      <alignment horizontal="left" vertical="center"/>
    </xf>
    <xf numFmtId="0" fontId="7" fillId="0" borderId="1" xfId="0" applyFont="1" applyBorder="1" applyAlignment="1">
      <alignment vertical="center" wrapText="1"/>
    </xf>
    <xf numFmtId="179" fontId="0" fillId="0" borderId="1" xfId="0" applyNumberFormat="1" applyFont="1" applyBorder="1">
      <alignment vertical="center"/>
    </xf>
    <xf numFmtId="41" fontId="0" fillId="0" borderId="1" xfId="0" applyNumberFormat="1" applyBorder="1">
      <alignment vertical="center"/>
    </xf>
    <xf numFmtId="41" fontId="12" fillId="0" borderId="1" xfId="0" applyNumberFormat="1" applyFont="1" applyBorder="1">
      <alignment vertical="center"/>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2013一般预算附表" xfId="11"/>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常规_汇报材料（表）"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21" xfId="35"/>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40% - 强调文字颜色 6" xfId="53" builtinId="51"/>
    <cellStyle name="60% - 强调文字颜色 6" xfId="54" builtinId="52"/>
    <cellStyle name="常规 2" xfId="55"/>
    <cellStyle name="常规 3" xfId="56"/>
    <cellStyle name="千位分隔 2" xfId="57"/>
    <cellStyle name="常规 4" xfId="58"/>
    <cellStyle name="常规 5" xfId="59"/>
    <cellStyle name="常规_2011年终表格1228" xfId="60"/>
    <cellStyle name="常规_1-部门预算指标回收明细表（农办）" xfId="61"/>
    <cellStyle name="常规_城管办" xfId="6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14"/>
  <sheetViews>
    <sheetView workbookViewId="0">
      <selection activeCell="B3" sqref="B3"/>
    </sheetView>
  </sheetViews>
  <sheetFormatPr defaultColWidth="9" defaultRowHeight="14.4" outlineLevelCol="6"/>
  <cols>
    <col min="1" max="1" width="4.5" style="77" customWidth="1"/>
    <col min="2" max="2" width="23.8796296296296" style="78" customWidth="1"/>
    <col min="3" max="3" width="11.8796296296296" customWidth="1"/>
    <col min="4" max="4" width="93.3611111111111" customWidth="1"/>
    <col min="6" max="6" width="13.75" hidden="1" customWidth="1"/>
    <col min="7" max="7" width="12.6296296296296" hidden="1" customWidth="1"/>
  </cols>
  <sheetData>
    <row r="1" spans="1:2">
      <c r="A1" s="102" t="s">
        <v>0</v>
      </c>
      <c r="B1" s="102"/>
    </row>
    <row r="2" ht="33" customHeight="1" spans="1:4">
      <c r="A2" s="81" t="s">
        <v>1</v>
      </c>
      <c r="B2" s="81"/>
      <c r="C2" s="81"/>
      <c r="D2" s="81"/>
    </row>
    <row r="3" ht="25" customHeight="1" spans="4:4">
      <c r="D3" s="103" t="s">
        <v>2</v>
      </c>
    </row>
    <row r="4" ht="33" customHeight="1" spans="1:4">
      <c r="A4" s="83" t="s">
        <v>3</v>
      </c>
      <c r="B4" s="84" t="s">
        <v>4</v>
      </c>
      <c r="C4" s="83" t="s">
        <v>5</v>
      </c>
      <c r="D4" s="83" t="s">
        <v>6</v>
      </c>
    </row>
    <row r="5" ht="30" customHeight="1" spans="1:4">
      <c r="A5" s="104" t="s">
        <v>7</v>
      </c>
      <c r="B5" s="105"/>
      <c r="C5" s="85">
        <f>+C6+C9</f>
        <v>413283.022802</v>
      </c>
      <c r="D5" s="83"/>
    </row>
    <row r="6" ht="30" customHeight="1" spans="1:4">
      <c r="A6" s="104" t="s">
        <v>8</v>
      </c>
      <c r="B6" s="105"/>
      <c r="C6" s="106">
        <f>C8+C7</f>
        <v>130000</v>
      </c>
      <c r="D6" s="83"/>
    </row>
    <row r="7" ht="72" customHeight="1" spans="1:4">
      <c r="A7" s="83">
        <v>1</v>
      </c>
      <c r="B7" s="83" t="s">
        <v>9</v>
      </c>
      <c r="C7" s="106">
        <v>100000</v>
      </c>
      <c r="D7" s="107" t="s">
        <v>10</v>
      </c>
    </row>
    <row r="8" ht="66" customHeight="1" spans="1:7">
      <c r="A8" s="104">
        <v>2</v>
      </c>
      <c r="B8" s="83" t="s">
        <v>11</v>
      </c>
      <c r="C8" s="106">
        <v>30000</v>
      </c>
      <c r="D8" s="108" t="s">
        <v>12</v>
      </c>
      <c r="F8">
        <f>C5-'2-增支表'!C5</f>
        <v>0</v>
      </c>
      <c r="G8">
        <v>27639.110904</v>
      </c>
    </row>
    <row r="9" ht="30" customHeight="1" spans="1:4">
      <c r="A9" s="104" t="s">
        <v>13</v>
      </c>
      <c r="B9" s="105"/>
      <c r="C9" s="85">
        <f>SUM(C10:C14)</f>
        <v>283283.022802</v>
      </c>
      <c r="D9" s="83"/>
    </row>
    <row r="10" ht="44" customHeight="1" spans="1:6">
      <c r="A10" s="83">
        <v>1</v>
      </c>
      <c r="B10" s="109" t="s">
        <v>14</v>
      </c>
      <c r="C10" s="106">
        <v>91624.106662</v>
      </c>
      <c r="D10" s="108" t="s">
        <v>15</v>
      </c>
      <c r="F10">
        <v>39639.110904</v>
      </c>
    </row>
    <row r="11" ht="40" customHeight="1" spans="1:6">
      <c r="A11" s="83">
        <v>2</v>
      </c>
      <c r="B11" s="110" t="s">
        <v>16</v>
      </c>
      <c r="C11" s="111">
        <v>61115.166525</v>
      </c>
      <c r="D11" s="108" t="s">
        <v>17</v>
      </c>
      <c r="F11">
        <v>41643.749615</v>
      </c>
    </row>
    <row r="12" ht="44" customHeight="1" spans="1:4">
      <c r="A12" s="83">
        <v>3</v>
      </c>
      <c r="B12" s="110" t="s">
        <v>18</v>
      </c>
      <c r="C12" s="112">
        <v>50000</v>
      </c>
      <c r="D12" s="108" t="s">
        <v>19</v>
      </c>
    </row>
    <row r="13" ht="44" customHeight="1" spans="1:4">
      <c r="A13" s="83">
        <v>4</v>
      </c>
      <c r="B13" s="110" t="s">
        <v>20</v>
      </c>
      <c r="C13" s="112">
        <v>40000</v>
      </c>
      <c r="D13" s="108" t="s">
        <v>21</v>
      </c>
    </row>
    <row r="14" ht="30" customHeight="1" spans="1:4">
      <c r="A14" s="83">
        <v>5</v>
      </c>
      <c r="B14" s="110" t="s">
        <v>22</v>
      </c>
      <c r="C14" s="113">
        <v>40543.749615</v>
      </c>
      <c r="D14" s="108" t="s">
        <v>23</v>
      </c>
    </row>
  </sheetData>
  <mergeCells count="5">
    <mergeCell ref="A1:B1"/>
    <mergeCell ref="A2:D2"/>
    <mergeCell ref="A5:B5"/>
    <mergeCell ref="A6:B6"/>
    <mergeCell ref="A9:B9"/>
  </mergeCells>
  <pageMargins left="0.707638888888889" right="0.707638888888889" top="0.747916666666667" bottom="0.747916666666667" header="0.313888888888889" footer="0.313888888888889"/>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G19"/>
  <sheetViews>
    <sheetView topLeftCell="A4" workbookViewId="0">
      <selection activeCell="B6" sqref="B6"/>
    </sheetView>
  </sheetViews>
  <sheetFormatPr defaultColWidth="9" defaultRowHeight="14.4" outlineLevelCol="6"/>
  <cols>
    <col min="1" max="1" width="5.12962962962963" style="77" customWidth="1"/>
    <col min="2" max="2" width="20.75" customWidth="1"/>
    <col min="3" max="3" width="11.75" customWidth="1"/>
    <col min="4" max="4" width="112.37962962963" style="78" customWidth="1"/>
    <col min="5" max="5" width="13.75" hidden="1" customWidth="1"/>
    <col min="6" max="7" width="9" hidden="1" customWidth="1"/>
  </cols>
  <sheetData>
    <row r="1" spans="1:2">
      <c r="A1" s="79" t="s">
        <v>24</v>
      </c>
      <c r="B1" s="79"/>
    </row>
    <row r="2" ht="31" customHeight="1" spans="1:4">
      <c r="A2" s="80" t="s">
        <v>25</v>
      </c>
      <c r="B2" s="81"/>
      <c r="C2" s="81"/>
      <c r="D2" s="81"/>
    </row>
    <row r="3" ht="18" customHeight="1" spans="4:4">
      <c r="D3" s="82" t="s">
        <v>2</v>
      </c>
    </row>
    <row r="4" ht="32.1" customHeight="1" spans="1:4">
      <c r="A4" s="83" t="s">
        <v>3</v>
      </c>
      <c r="B4" s="83" t="s">
        <v>4</v>
      </c>
      <c r="C4" s="83" t="s">
        <v>5</v>
      </c>
      <c r="D4" s="84" t="s">
        <v>6</v>
      </c>
    </row>
    <row r="5" ht="30.95" customHeight="1" spans="1:4">
      <c r="A5" s="84" t="s">
        <v>7</v>
      </c>
      <c r="B5" s="84"/>
      <c r="C5" s="85">
        <f>SUM(C6:C19)</f>
        <v>413283.022802</v>
      </c>
      <c r="D5" s="84"/>
    </row>
    <row r="6" customFormat="1" ht="46" customHeight="1" spans="1:4">
      <c r="A6" s="86">
        <v>1</v>
      </c>
      <c r="B6" s="87" t="s">
        <v>26</v>
      </c>
      <c r="C6" s="88">
        <v>100000</v>
      </c>
      <c r="D6" s="87" t="s">
        <v>27</v>
      </c>
    </row>
    <row r="7" s="75" customFormat="1" ht="60" customHeight="1" spans="1:4">
      <c r="A7" s="86">
        <v>2</v>
      </c>
      <c r="B7" s="87" t="s">
        <v>28</v>
      </c>
      <c r="C7" s="88">
        <v>85000</v>
      </c>
      <c r="D7" s="87" t="s">
        <v>29</v>
      </c>
    </row>
    <row r="8" s="76" customFormat="1" ht="51" customHeight="1" spans="1:5">
      <c r="A8" s="86">
        <v>3</v>
      </c>
      <c r="B8" s="87" t="s">
        <v>30</v>
      </c>
      <c r="C8" s="89">
        <f>124*175</f>
        <v>21700</v>
      </c>
      <c r="D8" s="87" t="s">
        <v>31</v>
      </c>
      <c r="E8" s="76" t="s">
        <v>32</v>
      </c>
    </row>
    <row r="9" ht="40" customHeight="1" spans="1:5">
      <c r="A9" s="86">
        <v>4</v>
      </c>
      <c r="B9" s="90" t="s">
        <v>33</v>
      </c>
      <c r="C9" s="89">
        <f>124*130</f>
        <v>16120</v>
      </c>
      <c r="D9" s="91" t="s">
        <v>34</v>
      </c>
      <c r="E9" t="s">
        <v>32</v>
      </c>
    </row>
    <row r="10" customFormat="1" ht="78" customHeight="1" spans="1:4">
      <c r="A10" s="86">
        <v>5</v>
      </c>
      <c r="B10" s="92" t="s">
        <v>35</v>
      </c>
      <c r="C10" s="89">
        <v>13536.5702</v>
      </c>
      <c r="D10" s="91" t="s">
        <v>36</v>
      </c>
    </row>
    <row r="11" ht="63" customHeight="1" spans="1:5">
      <c r="A11" s="93">
        <v>6</v>
      </c>
      <c r="B11" s="90" t="s">
        <v>37</v>
      </c>
      <c r="C11" s="94">
        <v>13000</v>
      </c>
      <c r="D11" s="90" t="s">
        <v>38</v>
      </c>
      <c r="E11" t="s">
        <v>39</v>
      </c>
    </row>
    <row r="12" ht="56" customHeight="1" spans="1:5">
      <c r="A12" s="93">
        <v>7</v>
      </c>
      <c r="B12" s="90" t="s">
        <v>40</v>
      </c>
      <c r="C12" s="95">
        <f>8445.593002+2976.4</f>
        <v>11421.993002</v>
      </c>
      <c r="D12" s="96" t="s">
        <v>41</v>
      </c>
      <c r="E12" t="s">
        <v>42</v>
      </c>
    </row>
    <row r="13" ht="85" customHeight="1" spans="1:7">
      <c r="A13" s="93">
        <v>8</v>
      </c>
      <c r="B13" s="90" t="s">
        <v>43</v>
      </c>
      <c r="C13" s="95">
        <v>7720</v>
      </c>
      <c r="D13" s="97" t="s">
        <v>44</v>
      </c>
      <c r="E13" t="s">
        <v>45</v>
      </c>
      <c r="F13" t="s">
        <v>46</v>
      </c>
      <c r="G13" t="s">
        <v>47</v>
      </c>
    </row>
    <row r="14" ht="96" customHeight="1" spans="1:5">
      <c r="A14" s="93">
        <v>9</v>
      </c>
      <c r="B14" s="90" t="s">
        <v>48</v>
      </c>
      <c r="C14" s="95">
        <v>4100</v>
      </c>
      <c r="D14" s="90" t="s">
        <v>49</v>
      </c>
      <c r="E14" t="s">
        <v>50</v>
      </c>
    </row>
    <row r="15" ht="41" customHeight="1" spans="1:4">
      <c r="A15" s="86">
        <v>10</v>
      </c>
      <c r="B15" s="87" t="s">
        <v>51</v>
      </c>
      <c r="C15" s="98">
        <v>2900</v>
      </c>
      <c r="D15" s="87" t="s">
        <v>52</v>
      </c>
    </row>
    <row r="16" customFormat="1" ht="60" customHeight="1" spans="1:5">
      <c r="A16" s="86">
        <v>11</v>
      </c>
      <c r="B16" s="92" t="s">
        <v>53</v>
      </c>
      <c r="C16" s="98">
        <f>2271-271</f>
        <v>2000</v>
      </c>
      <c r="D16" s="99" t="s">
        <v>54</v>
      </c>
      <c r="E16" t="s">
        <v>55</v>
      </c>
    </row>
    <row r="17" ht="67" customHeight="1" spans="1:5">
      <c r="A17" s="86">
        <v>12</v>
      </c>
      <c r="B17" s="90" t="s">
        <v>56</v>
      </c>
      <c r="C17" s="98">
        <f>2181.35-181.35-20</f>
        <v>1980</v>
      </c>
      <c r="D17" s="100" t="s">
        <v>57</v>
      </c>
      <c r="E17" t="s">
        <v>45</v>
      </c>
    </row>
    <row r="18" customFormat="1" ht="22" customHeight="1" spans="1:4">
      <c r="A18" s="86">
        <v>13</v>
      </c>
      <c r="B18" s="87" t="s">
        <v>58</v>
      </c>
      <c r="C18" s="98">
        <v>6804.4596</v>
      </c>
      <c r="D18" s="101" t="s">
        <v>59</v>
      </c>
    </row>
    <row r="19" s="76" customFormat="1" ht="53" customHeight="1" spans="1:4">
      <c r="A19" s="86">
        <v>14</v>
      </c>
      <c r="B19" s="87" t="s">
        <v>60</v>
      </c>
      <c r="C19" s="89">
        <v>127000</v>
      </c>
      <c r="D19" s="87" t="s">
        <v>61</v>
      </c>
    </row>
  </sheetData>
  <mergeCells count="3">
    <mergeCell ref="A1:B1"/>
    <mergeCell ref="A2:D2"/>
    <mergeCell ref="A5:B5"/>
  </mergeCells>
  <pageMargins left="0.707638888888889" right="0.707638888888889" top="0.55" bottom="0.55" header="0.313888888888889" footer="0.313888888888889"/>
  <pageSetup paperSize="9" scale="89" fitToHeight="0"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13"/>
  <sheetViews>
    <sheetView view="pageBreakPreview" zoomScaleNormal="100" zoomScaleSheetLayoutView="100" workbookViewId="0">
      <selection activeCell="A1" sqref="A1:B1"/>
    </sheetView>
  </sheetViews>
  <sheetFormatPr defaultColWidth="9" defaultRowHeight="15.6" outlineLevelCol="6"/>
  <cols>
    <col min="1" max="1" width="4.87962962962963" style="47" customWidth="1"/>
    <col min="2" max="2" width="13.1296296296296" style="45" customWidth="1"/>
    <col min="3" max="3" width="26.6296296296296" style="45" customWidth="1"/>
    <col min="4" max="4" width="11.1296296296296" style="48" customWidth="1"/>
    <col min="5" max="5" width="80.6388888888889" style="45" customWidth="1"/>
    <col min="6" max="6" width="15.8796296296296" style="45" hidden="1" customWidth="1"/>
    <col min="7" max="7" width="9.37962962962963" style="49" hidden="1" customWidth="1"/>
    <col min="8" max="8" width="12.8796296296296" style="45"/>
    <col min="9" max="9" width="14.1296296296296" style="45"/>
    <col min="10" max="255" width="9" style="45"/>
    <col min="256" max="16384" width="9" style="4"/>
  </cols>
  <sheetData>
    <row r="1" s="45" customFormat="1" ht="14.4" spans="1:7">
      <c r="A1" s="50" t="s">
        <v>62</v>
      </c>
      <c r="B1" s="50"/>
      <c r="D1" s="48"/>
      <c r="G1" s="49"/>
    </row>
    <row r="2" s="45" customFormat="1" ht="26.1" customHeight="1" spans="1:7">
      <c r="A2" s="51" t="s">
        <v>63</v>
      </c>
      <c r="B2" s="47"/>
      <c r="C2" s="47"/>
      <c r="D2" s="52"/>
      <c r="E2" s="51"/>
      <c r="G2" s="49"/>
    </row>
    <row r="3" s="45" customFormat="1" ht="21" customHeight="1" spans="1:7">
      <c r="A3" s="47"/>
      <c r="D3" s="48"/>
      <c r="E3" s="53" t="s">
        <v>2</v>
      </c>
      <c r="G3" s="49"/>
    </row>
    <row r="4" s="46" customFormat="1" ht="33" customHeight="1" spans="1:7">
      <c r="A4" s="54" t="s">
        <v>3</v>
      </c>
      <c r="B4" s="55" t="s">
        <v>64</v>
      </c>
      <c r="C4" s="56" t="s">
        <v>65</v>
      </c>
      <c r="D4" s="57" t="s">
        <v>66</v>
      </c>
      <c r="E4" s="54" t="s">
        <v>67</v>
      </c>
      <c r="F4" s="58" t="s">
        <v>6</v>
      </c>
      <c r="G4" s="59"/>
    </row>
    <row r="5" s="46" customFormat="1" ht="48" customHeight="1" spans="1:7">
      <c r="A5" s="60">
        <v>1</v>
      </c>
      <c r="B5" s="61" t="s">
        <v>68</v>
      </c>
      <c r="C5" s="62" t="s">
        <v>69</v>
      </c>
      <c r="D5" s="63">
        <v>390</v>
      </c>
      <c r="E5" s="64" t="s">
        <v>70</v>
      </c>
      <c r="F5" s="58"/>
      <c r="G5" s="59"/>
    </row>
    <row r="6" s="46" customFormat="1" ht="91" customHeight="1" spans="1:7">
      <c r="A6" s="60">
        <v>2</v>
      </c>
      <c r="B6" s="62" t="s">
        <v>71</v>
      </c>
      <c r="C6" s="65" t="s">
        <v>72</v>
      </c>
      <c r="D6" s="63">
        <v>1837.5</v>
      </c>
      <c r="E6" s="64" t="s">
        <v>73</v>
      </c>
      <c r="F6" s="58"/>
      <c r="G6" s="59"/>
    </row>
    <row r="7" s="46" customFormat="1" ht="66" customHeight="1" spans="1:7">
      <c r="A7" s="60"/>
      <c r="B7" s="62"/>
      <c r="C7" s="66" t="s">
        <v>74</v>
      </c>
      <c r="D7" s="63">
        <v>217</v>
      </c>
      <c r="E7" s="64" t="s">
        <v>75</v>
      </c>
      <c r="F7" s="58"/>
      <c r="G7" s="59"/>
    </row>
    <row r="8" s="46" customFormat="1" ht="78" customHeight="1" spans="1:7">
      <c r="A8" s="60"/>
      <c r="B8" s="62"/>
      <c r="C8" s="66" t="s">
        <v>76</v>
      </c>
      <c r="D8" s="63">
        <v>548.7</v>
      </c>
      <c r="E8" s="64" t="s">
        <v>77</v>
      </c>
      <c r="F8" s="58"/>
      <c r="G8" s="59"/>
    </row>
    <row r="9" s="46" customFormat="1" ht="33" customHeight="1" spans="1:7">
      <c r="A9" s="60"/>
      <c r="B9" s="62"/>
      <c r="C9" s="61" t="s">
        <v>78</v>
      </c>
      <c r="D9" s="63">
        <f>SUM(D6:D8)</f>
        <v>2603.2</v>
      </c>
      <c r="E9" s="67"/>
      <c r="F9" s="58"/>
      <c r="G9" s="59"/>
    </row>
    <row r="10" s="46" customFormat="1" ht="76" customHeight="1" spans="1:7">
      <c r="A10" s="60">
        <v>3</v>
      </c>
      <c r="B10" s="66" t="s">
        <v>79</v>
      </c>
      <c r="C10" s="66" t="s">
        <v>80</v>
      </c>
      <c r="D10" s="63">
        <v>2583.43</v>
      </c>
      <c r="E10" s="64" t="s">
        <v>81</v>
      </c>
      <c r="F10" s="58"/>
      <c r="G10" s="59"/>
    </row>
    <row r="11" s="46" customFormat="1" ht="47" customHeight="1" spans="1:7">
      <c r="A11" s="60">
        <v>4</v>
      </c>
      <c r="B11" s="66" t="s">
        <v>82</v>
      </c>
      <c r="C11" s="66" t="s">
        <v>83</v>
      </c>
      <c r="D11" s="63">
        <v>190</v>
      </c>
      <c r="E11" s="64" t="s">
        <v>84</v>
      </c>
      <c r="F11" s="58"/>
      <c r="G11" s="59"/>
    </row>
    <row r="12" s="46" customFormat="1" ht="73" customHeight="1" spans="1:7">
      <c r="A12" s="60">
        <v>5</v>
      </c>
      <c r="B12" s="68" t="s">
        <v>85</v>
      </c>
      <c r="C12" s="69" t="s">
        <v>86</v>
      </c>
      <c r="D12" s="63">
        <v>1037.8296</v>
      </c>
      <c r="E12" s="64" t="s">
        <v>87</v>
      </c>
      <c r="F12" s="58"/>
      <c r="G12" s="59"/>
    </row>
    <row r="13" s="46" customFormat="1" ht="33" customHeight="1" spans="1:7">
      <c r="A13" s="70" t="s">
        <v>7</v>
      </c>
      <c r="B13" s="71"/>
      <c r="C13" s="72"/>
      <c r="D13" s="73">
        <f>D12+D11+D10+D9+D5</f>
        <v>6804.4596</v>
      </c>
      <c r="E13" s="74"/>
      <c r="F13" s="58"/>
      <c r="G13" s="59"/>
    </row>
  </sheetData>
  <mergeCells count="5">
    <mergeCell ref="A1:B1"/>
    <mergeCell ref="A2:E2"/>
    <mergeCell ref="A13:C13"/>
    <mergeCell ref="A6:A9"/>
    <mergeCell ref="B6:B9"/>
  </mergeCells>
  <pageMargins left="0.55" right="0.55" top="0.590277777777778" bottom="0.590277777777778" header="0.511805555555556" footer="0.511805555555556"/>
  <pageSetup paperSize="9" scale="98" orientation="landscape"/>
  <headerFooter alignWithMargins="0" scaleWithDoc="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K91"/>
  <sheetViews>
    <sheetView tabSelected="1" topLeftCell="C1" workbookViewId="0">
      <selection activeCell="H7" sqref="H7"/>
    </sheetView>
  </sheetViews>
  <sheetFormatPr defaultColWidth="9" defaultRowHeight="15.6"/>
  <cols>
    <col min="1" max="1" width="26.8796296296296" style="3" customWidth="1"/>
    <col min="2" max="4" width="14.6296296296296" style="4" customWidth="1"/>
    <col min="5" max="5" width="14.6296296296296" style="5" customWidth="1"/>
    <col min="6" max="6" width="29.75" style="3" customWidth="1"/>
    <col min="7" max="10" width="14.6296296296296" style="4" customWidth="1"/>
    <col min="11" max="11" width="14.6296296296296" style="5" customWidth="1"/>
    <col min="12" max="254" width="9" style="4"/>
    <col min="255" max="16384" width="9" style="6"/>
  </cols>
  <sheetData>
    <row r="1" spans="1:1">
      <c r="A1" s="4" t="s">
        <v>88</v>
      </c>
    </row>
    <row r="2" s="1" customFormat="1" ht="25.8" spans="1:11">
      <c r="A2" s="7" t="s">
        <v>89</v>
      </c>
      <c r="B2" s="7"/>
      <c r="C2" s="7"/>
      <c r="D2" s="7"/>
      <c r="E2" s="8"/>
      <c r="F2" s="7"/>
      <c r="G2" s="7"/>
      <c r="H2" s="7"/>
      <c r="I2" s="7"/>
      <c r="J2" s="7"/>
      <c r="K2" s="8"/>
    </row>
    <row r="3" ht="20.25" customHeight="1" spans="1:11">
      <c r="A3" s="9"/>
      <c r="G3" s="10"/>
      <c r="H3" s="10"/>
      <c r="I3" s="10"/>
      <c r="J3" s="10"/>
      <c r="K3" s="39" t="s">
        <v>2</v>
      </c>
    </row>
    <row r="4" ht="21.95" customHeight="1" spans="1:11">
      <c r="A4" s="11" t="s">
        <v>90</v>
      </c>
      <c r="B4" s="11"/>
      <c r="C4" s="11"/>
      <c r="D4" s="11"/>
      <c r="E4" s="12"/>
      <c r="F4" s="11" t="s">
        <v>91</v>
      </c>
      <c r="G4" s="11"/>
      <c r="H4" s="11"/>
      <c r="I4" s="11"/>
      <c r="J4" s="11"/>
      <c r="K4" s="12"/>
    </row>
    <row r="5" ht="50.1" customHeight="1" spans="1:11">
      <c r="A5" s="13" t="s">
        <v>4</v>
      </c>
      <c r="B5" s="14" t="s">
        <v>92</v>
      </c>
      <c r="C5" s="14" t="s">
        <v>93</v>
      </c>
      <c r="D5" s="14" t="s">
        <v>94</v>
      </c>
      <c r="E5" s="15" t="s">
        <v>95</v>
      </c>
      <c r="F5" s="13" t="s">
        <v>4</v>
      </c>
      <c r="G5" s="14" t="s">
        <v>96</v>
      </c>
      <c r="H5" s="14" t="s">
        <v>97</v>
      </c>
      <c r="I5" s="14" t="s">
        <v>98</v>
      </c>
      <c r="J5" s="14" t="s">
        <v>99</v>
      </c>
      <c r="K5" s="15" t="s">
        <v>100</v>
      </c>
    </row>
    <row r="6" ht="21.95" customHeight="1" spans="1:11">
      <c r="A6" s="16" t="s">
        <v>101</v>
      </c>
      <c r="B6" s="17">
        <v>992000</v>
      </c>
      <c r="C6" s="18">
        <v>0</v>
      </c>
      <c r="D6" s="19">
        <f>+B6+C6</f>
        <v>992000</v>
      </c>
      <c r="E6" s="20">
        <f>D6/B6-1</f>
        <v>0</v>
      </c>
      <c r="F6" s="16" t="s">
        <v>102</v>
      </c>
      <c r="G6" s="21">
        <v>477873.17</v>
      </c>
      <c r="H6" s="22">
        <f>-18628.327778-'1-节支'!C14</f>
        <v>-59172.077393</v>
      </c>
      <c r="I6" s="21">
        <v>17676.5782</v>
      </c>
      <c r="J6" s="22">
        <f>+G6+I6+H6</f>
        <v>436377.670807</v>
      </c>
      <c r="K6" s="40">
        <f>J6/G6-1</f>
        <v>-0.0868337077660167</v>
      </c>
    </row>
    <row r="7" ht="21.95" customHeight="1" spans="1:11">
      <c r="A7" s="23" t="s">
        <v>103</v>
      </c>
      <c r="B7" s="17">
        <v>235000</v>
      </c>
      <c r="C7" s="18">
        <v>0</v>
      </c>
      <c r="D7" s="19">
        <f>+B7+C7</f>
        <v>235000</v>
      </c>
      <c r="E7" s="20">
        <f>D7/B7-1</f>
        <v>0</v>
      </c>
      <c r="F7" s="16" t="s">
        <v>104</v>
      </c>
      <c r="G7" s="21">
        <v>395329.77</v>
      </c>
      <c r="H7" s="22">
        <v>-2300.583352</v>
      </c>
      <c r="I7" s="21">
        <v>8110</v>
      </c>
      <c r="J7" s="22">
        <f t="shared" ref="J7:J24" si="0">+G7+I7+H7</f>
        <v>401139.186648</v>
      </c>
      <c r="K7" s="40">
        <f t="shared" ref="K7:K32" si="1">J7/G7-1</f>
        <v>0.0146951155436637</v>
      </c>
    </row>
    <row r="8" ht="21.95" customHeight="1" spans="1:11">
      <c r="A8" s="23" t="s">
        <v>105</v>
      </c>
      <c r="B8" s="17">
        <v>440000</v>
      </c>
      <c r="C8" s="18">
        <v>0</v>
      </c>
      <c r="D8" s="19">
        <f t="shared" ref="D8:D23" si="2">+B8+C8</f>
        <v>440000</v>
      </c>
      <c r="E8" s="20">
        <f t="shared" ref="E8:E30" si="3">D8/B8-1</f>
        <v>0</v>
      </c>
      <c r="F8" s="16" t="s">
        <v>106</v>
      </c>
      <c r="G8" s="21">
        <v>753556.78</v>
      </c>
      <c r="H8" s="22">
        <v>-3445.146926</v>
      </c>
      <c r="I8" s="21">
        <v>2583.43</v>
      </c>
      <c r="J8" s="22">
        <f t="shared" si="0"/>
        <v>752695.063074</v>
      </c>
      <c r="K8" s="40">
        <f t="shared" si="1"/>
        <v>-0.00114353284167912</v>
      </c>
    </row>
    <row r="9" ht="21.95" customHeight="1" spans="1:11">
      <c r="A9" s="16" t="s">
        <v>107</v>
      </c>
      <c r="B9" s="17">
        <v>161000</v>
      </c>
      <c r="C9" s="18">
        <v>0</v>
      </c>
      <c r="D9" s="19">
        <f t="shared" si="2"/>
        <v>161000</v>
      </c>
      <c r="E9" s="20">
        <f t="shared" si="3"/>
        <v>0</v>
      </c>
      <c r="F9" s="16" t="s">
        <v>108</v>
      </c>
      <c r="G9" s="21">
        <v>66783.61</v>
      </c>
      <c r="H9" s="22">
        <v>-13</v>
      </c>
      <c r="I9" s="21">
        <f>85000</f>
        <v>85000</v>
      </c>
      <c r="J9" s="22">
        <f t="shared" si="0"/>
        <v>151770.61</v>
      </c>
      <c r="K9" s="40">
        <f t="shared" si="1"/>
        <v>1.27257271656923</v>
      </c>
    </row>
    <row r="10" ht="21.95" customHeight="1" spans="1:11">
      <c r="A10" s="16" t="s">
        <v>109</v>
      </c>
      <c r="B10" s="17">
        <v>222000</v>
      </c>
      <c r="C10" s="18">
        <v>0</v>
      </c>
      <c r="D10" s="19">
        <f t="shared" si="2"/>
        <v>222000</v>
      </c>
      <c r="E10" s="20">
        <f t="shared" si="3"/>
        <v>0</v>
      </c>
      <c r="F10" s="16" t="s">
        <v>110</v>
      </c>
      <c r="G10" s="21">
        <v>60643.37</v>
      </c>
      <c r="H10" s="22">
        <v>-390.0251</v>
      </c>
      <c r="I10" s="21">
        <v>190</v>
      </c>
      <c r="J10" s="22">
        <f t="shared" si="0"/>
        <v>60443.3449</v>
      </c>
      <c r="K10" s="40">
        <f t="shared" si="1"/>
        <v>-0.00329838364853408</v>
      </c>
    </row>
    <row r="11" ht="21.95" customHeight="1" spans="1:11">
      <c r="A11" s="16" t="s">
        <v>111</v>
      </c>
      <c r="B11" s="17">
        <v>60000</v>
      </c>
      <c r="C11" s="18">
        <v>0</v>
      </c>
      <c r="D11" s="19">
        <f t="shared" si="2"/>
        <v>60000</v>
      </c>
      <c r="E11" s="20">
        <f t="shared" si="3"/>
        <v>0</v>
      </c>
      <c r="F11" s="16" t="s">
        <v>112</v>
      </c>
      <c r="G11" s="21">
        <v>260166.69</v>
      </c>
      <c r="H11" s="22">
        <v>-1352.088976</v>
      </c>
      <c r="I11" s="21">
        <v>37820</v>
      </c>
      <c r="J11" s="22">
        <f t="shared" si="0"/>
        <v>296634.601024</v>
      </c>
      <c r="K11" s="40">
        <f t="shared" si="1"/>
        <v>0.140171330249849</v>
      </c>
    </row>
    <row r="12" ht="21.95" customHeight="1" spans="1:11">
      <c r="A12" s="16" t="s">
        <v>113</v>
      </c>
      <c r="B12" s="17">
        <v>50000</v>
      </c>
      <c r="C12" s="18">
        <v>0</v>
      </c>
      <c r="D12" s="19">
        <f t="shared" si="2"/>
        <v>50000</v>
      </c>
      <c r="E12" s="20">
        <f t="shared" si="3"/>
        <v>0</v>
      </c>
      <c r="F12" s="16" t="s">
        <v>114</v>
      </c>
      <c r="G12" s="21">
        <v>310404.91</v>
      </c>
      <c r="H12" s="22">
        <v>-21985.851763</v>
      </c>
      <c r="I12" s="21">
        <v>2603.2</v>
      </c>
      <c r="J12" s="22">
        <f t="shared" si="0"/>
        <v>291022.258237</v>
      </c>
      <c r="K12" s="40">
        <f t="shared" si="1"/>
        <v>-0.0624431223172339</v>
      </c>
    </row>
    <row r="13" ht="21.95" customHeight="1" spans="1:11">
      <c r="A13" s="16" t="s">
        <v>115</v>
      </c>
      <c r="B13" s="17">
        <v>20000</v>
      </c>
      <c r="C13" s="18">
        <v>0</v>
      </c>
      <c r="D13" s="19">
        <f t="shared" si="2"/>
        <v>20000</v>
      </c>
      <c r="E13" s="20">
        <f t="shared" si="3"/>
        <v>0</v>
      </c>
      <c r="F13" s="16" t="s">
        <v>116</v>
      </c>
      <c r="G13" s="21">
        <v>540734.62</v>
      </c>
      <c r="H13" s="22">
        <v>-88.2792</v>
      </c>
      <c r="I13" s="21">
        <v>0</v>
      </c>
      <c r="J13" s="22">
        <f t="shared" si="0"/>
        <v>540646.3408</v>
      </c>
      <c r="K13" s="40">
        <f t="shared" si="1"/>
        <v>-0.000163257902739744</v>
      </c>
    </row>
    <row r="14" ht="21.95" customHeight="1" spans="1:11">
      <c r="A14" s="16" t="s">
        <v>117</v>
      </c>
      <c r="B14" s="17">
        <v>200000</v>
      </c>
      <c r="C14" s="18">
        <v>0</v>
      </c>
      <c r="D14" s="19">
        <f t="shared" si="2"/>
        <v>200000</v>
      </c>
      <c r="E14" s="20">
        <f t="shared" si="3"/>
        <v>0</v>
      </c>
      <c r="F14" s="16" t="s">
        <v>118</v>
      </c>
      <c r="G14" s="21">
        <v>839357.8</v>
      </c>
      <c r="H14" s="22">
        <v>-7736.92715</v>
      </c>
      <c r="I14" s="21">
        <f>15199.814602+100000</f>
        <v>115199.814602</v>
      </c>
      <c r="J14" s="22">
        <f t="shared" si="0"/>
        <v>946820.687452</v>
      </c>
      <c r="K14" s="40">
        <f t="shared" si="1"/>
        <v>0.128029890771254</v>
      </c>
    </row>
    <row r="15" ht="21.95" customHeight="1" spans="1:11">
      <c r="A15" s="16" t="s">
        <v>119</v>
      </c>
      <c r="B15" s="17">
        <v>120000</v>
      </c>
      <c r="C15" s="18">
        <v>0</v>
      </c>
      <c r="D15" s="19">
        <f t="shared" si="2"/>
        <v>120000</v>
      </c>
      <c r="E15" s="20">
        <f t="shared" si="3"/>
        <v>0</v>
      </c>
      <c r="F15" s="16" t="s">
        <v>120</v>
      </c>
      <c r="G15" s="21">
        <v>55981.02</v>
      </c>
      <c r="H15" s="22">
        <v>-168.087391</v>
      </c>
      <c r="I15" s="21">
        <v>0</v>
      </c>
      <c r="J15" s="22">
        <f t="shared" si="0"/>
        <v>55812.932609</v>
      </c>
      <c r="K15" s="40">
        <f t="shared" si="1"/>
        <v>-0.00300257821311578</v>
      </c>
    </row>
    <row r="16" ht="21.95" customHeight="1" spans="1:11">
      <c r="A16" s="16" t="s">
        <v>121</v>
      </c>
      <c r="B16" s="17">
        <v>100</v>
      </c>
      <c r="C16" s="18">
        <v>0</v>
      </c>
      <c r="D16" s="19">
        <f t="shared" si="2"/>
        <v>100</v>
      </c>
      <c r="E16" s="20">
        <f t="shared" si="3"/>
        <v>0</v>
      </c>
      <c r="F16" s="16" t="s">
        <v>122</v>
      </c>
      <c r="G16" s="21">
        <v>8324.11</v>
      </c>
      <c r="H16" s="22">
        <v>0</v>
      </c>
      <c r="I16" s="21">
        <v>0</v>
      </c>
      <c r="J16" s="22">
        <f t="shared" si="0"/>
        <v>8324.11</v>
      </c>
      <c r="K16" s="41">
        <f t="shared" si="1"/>
        <v>0</v>
      </c>
    </row>
    <row r="17" ht="21.95" customHeight="1" spans="1:11">
      <c r="A17" s="16" t="s">
        <v>123</v>
      </c>
      <c r="B17" s="17">
        <v>12000</v>
      </c>
      <c r="C17" s="18">
        <v>0</v>
      </c>
      <c r="D17" s="19">
        <f t="shared" si="2"/>
        <v>12000</v>
      </c>
      <c r="E17" s="20">
        <f t="shared" si="3"/>
        <v>0</v>
      </c>
      <c r="F17" s="16" t="s">
        <v>124</v>
      </c>
      <c r="G17" s="21">
        <v>80930.58</v>
      </c>
      <c r="H17" s="22">
        <v>-256.8203</v>
      </c>
      <c r="I17" s="21">
        <v>4100</v>
      </c>
      <c r="J17" s="22">
        <f t="shared" si="0"/>
        <v>84773.7597</v>
      </c>
      <c r="K17" s="40">
        <f t="shared" si="1"/>
        <v>0.0474873613904656</v>
      </c>
    </row>
    <row r="18" ht="21.95" customHeight="1" spans="1:11">
      <c r="A18" s="16" t="s">
        <v>125</v>
      </c>
      <c r="B18" s="17">
        <v>13000</v>
      </c>
      <c r="C18" s="18">
        <v>0</v>
      </c>
      <c r="D18" s="19">
        <f t="shared" si="2"/>
        <v>13000</v>
      </c>
      <c r="E18" s="20">
        <f t="shared" si="3"/>
        <v>0</v>
      </c>
      <c r="F18" s="16" t="s">
        <v>126</v>
      </c>
      <c r="G18" s="21">
        <v>330</v>
      </c>
      <c r="H18" s="24">
        <v>0</v>
      </c>
      <c r="I18" s="24"/>
      <c r="J18" s="22">
        <f t="shared" si="0"/>
        <v>330</v>
      </c>
      <c r="K18" s="40"/>
    </row>
    <row r="19" ht="21.95" customHeight="1" spans="1:11">
      <c r="A19" s="16" t="s">
        <v>127</v>
      </c>
      <c r="B19" s="17">
        <v>0</v>
      </c>
      <c r="C19" s="18">
        <v>0</v>
      </c>
      <c r="D19" s="19">
        <f t="shared" si="2"/>
        <v>0</v>
      </c>
      <c r="E19" s="20" t="e">
        <f t="shared" si="3"/>
        <v>#DIV/0!</v>
      </c>
      <c r="F19" s="16" t="s">
        <v>128</v>
      </c>
      <c r="G19" s="21">
        <v>15180</v>
      </c>
      <c r="H19" s="22"/>
      <c r="I19" s="22"/>
      <c r="J19" s="22">
        <f t="shared" si="0"/>
        <v>15180</v>
      </c>
      <c r="K19" s="41">
        <f t="shared" ref="K19:K27" si="4">J19/G19-1</f>
        <v>0</v>
      </c>
    </row>
    <row r="20" ht="21.95" customHeight="1" spans="1:11">
      <c r="A20" s="16" t="s">
        <v>129</v>
      </c>
      <c r="B20" s="17">
        <v>25000</v>
      </c>
      <c r="C20" s="18">
        <v>0</v>
      </c>
      <c r="D20" s="19">
        <f t="shared" si="2"/>
        <v>25000</v>
      </c>
      <c r="E20" s="20">
        <f t="shared" si="3"/>
        <v>0</v>
      </c>
      <c r="F20" s="16" t="s">
        <v>130</v>
      </c>
      <c r="G20" s="21">
        <v>26623.22</v>
      </c>
      <c r="H20" s="25">
        <v>-4221.693389</v>
      </c>
      <c r="I20" s="22">
        <v>0</v>
      </c>
      <c r="J20" s="22">
        <f t="shared" si="0"/>
        <v>22401.526611</v>
      </c>
      <c r="K20" s="40">
        <f t="shared" si="4"/>
        <v>-0.158571855282719</v>
      </c>
    </row>
    <row r="21" ht="21.95" customHeight="1" spans="1:11">
      <c r="A21" s="26" t="s">
        <v>131</v>
      </c>
      <c r="B21" s="17">
        <v>100</v>
      </c>
      <c r="C21" s="18">
        <v>0</v>
      </c>
      <c r="D21" s="19">
        <f t="shared" si="2"/>
        <v>100</v>
      </c>
      <c r="E21" s="20">
        <f t="shared" si="3"/>
        <v>0</v>
      </c>
      <c r="F21" s="16" t="s">
        <v>132</v>
      </c>
      <c r="G21" s="21">
        <v>130781.35</v>
      </c>
      <c r="H21" s="25">
        <v>-528.3352</v>
      </c>
      <c r="I21" s="22"/>
      <c r="J21" s="22">
        <f t="shared" si="0"/>
        <v>130253.0148</v>
      </c>
      <c r="K21" s="40">
        <f t="shared" si="4"/>
        <v>-0.00403983595520307</v>
      </c>
    </row>
    <row r="22" ht="21.95" customHeight="1" spans="1:11">
      <c r="A22" s="16" t="s">
        <v>133</v>
      </c>
      <c r="B22" s="17">
        <v>15000</v>
      </c>
      <c r="C22" s="18">
        <v>0</v>
      </c>
      <c r="D22" s="19">
        <f t="shared" si="2"/>
        <v>15000</v>
      </c>
      <c r="E22" s="20">
        <f t="shared" si="3"/>
        <v>0</v>
      </c>
      <c r="F22" s="16" t="s">
        <v>134</v>
      </c>
      <c r="G22" s="21">
        <v>17844</v>
      </c>
      <c r="H22" s="22"/>
      <c r="I22" s="22"/>
      <c r="J22" s="22">
        <f t="shared" si="0"/>
        <v>17844</v>
      </c>
      <c r="K22" s="40">
        <f t="shared" si="4"/>
        <v>0</v>
      </c>
    </row>
    <row r="23" ht="21.95" customHeight="1" spans="1:11">
      <c r="A23" s="16" t="s">
        <v>135</v>
      </c>
      <c r="B23" s="17">
        <v>4800</v>
      </c>
      <c r="C23" s="18">
        <v>0</v>
      </c>
      <c r="D23" s="19">
        <f t="shared" si="2"/>
        <v>4800</v>
      </c>
      <c r="E23" s="20">
        <f t="shared" si="3"/>
        <v>0</v>
      </c>
      <c r="F23" s="16" t="s">
        <v>136</v>
      </c>
      <c r="G23" s="21">
        <v>388018</v>
      </c>
      <c r="H23" s="22">
        <f>-50000-'1-节支'!C10-'1-节支'!C13</f>
        <v>-181624.106662</v>
      </c>
      <c r="I23" s="22">
        <v>13000</v>
      </c>
      <c r="J23" s="22">
        <f t="shared" si="0"/>
        <v>219393.893338</v>
      </c>
      <c r="K23" s="40">
        <f t="shared" si="4"/>
        <v>-0.434578052208918</v>
      </c>
    </row>
    <row r="24" ht="21.95" customHeight="1" spans="1:11">
      <c r="A24" s="27" t="s">
        <v>137</v>
      </c>
      <c r="B24" s="18">
        <f>SUM(B6:B23)</f>
        <v>2570000</v>
      </c>
      <c r="C24" s="18">
        <v>0</v>
      </c>
      <c r="D24" s="28">
        <f>SUM(D6:D23)</f>
        <v>2570000</v>
      </c>
      <c r="E24" s="20">
        <f t="shared" si="3"/>
        <v>0</v>
      </c>
      <c r="F24" s="16" t="s">
        <v>138</v>
      </c>
      <c r="G24" s="21">
        <v>1137</v>
      </c>
      <c r="H24" s="22">
        <v>0</v>
      </c>
      <c r="I24" s="22"/>
      <c r="J24" s="22">
        <f t="shared" si="0"/>
        <v>1137</v>
      </c>
      <c r="K24" s="41">
        <f t="shared" si="4"/>
        <v>0</v>
      </c>
    </row>
    <row r="25" ht="21.95" customHeight="1" spans="1:11">
      <c r="A25" s="27" t="s">
        <v>139</v>
      </c>
      <c r="B25" s="18">
        <v>2010000</v>
      </c>
      <c r="C25" s="18">
        <v>0</v>
      </c>
      <c r="D25" s="29">
        <f t="shared" ref="D25:D30" si="5">+B25+C25</f>
        <v>2010000</v>
      </c>
      <c r="E25" s="20">
        <f t="shared" si="3"/>
        <v>0</v>
      </c>
      <c r="F25" s="27" t="s">
        <v>140</v>
      </c>
      <c r="G25" s="30">
        <f>SUM(G6:G24)</f>
        <v>4430000</v>
      </c>
      <c r="H25" s="18">
        <f>SUM(H6:H24)</f>
        <v>-283283.022802</v>
      </c>
      <c r="I25" s="18">
        <f>SUM(I6:I24)</f>
        <v>286283.022802</v>
      </c>
      <c r="J25" s="30">
        <f>SUM(J6:J24)</f>
        <v>4433000</v>
      </c>
      <c r="K25" s="42">
        <f t="shared" si="4"/>
        <v>0.000677200902934549</v>
      </c>
    </row>
    <row r="26" ht="21.95" customHeight="1" spans="1:11">
      <c r="A26" s="31" t="s">
        <v>141</v>
      </c>
      <c r="B26" s="17">
        <v>62375</v>
      </c>
      <c r="C26" s="18">
        <v>0</v>
      </c>
      <c r="D26" s="19">
        <f t="shared" si="5"/>
        <v>62375</v>
      </c>
      <c r="E26" s="20">
        <f t="shared" si="3"/>
        <v>0</v>
      </c>
      <c r="F26" s="27" t="s">
        <v>142</v>
      </c>
      <c r="G26" s="30">
        <f>+G27</f>
        <v>150000</v>
      </c>
      <c r="H26" s="32">
        <f>SUM(H27:H27)</f>
        <v>0</v>
      </c>
      <c r="I26" s="32">
        <f>SUM(I27:I27)</f>
        <v>127000</v>
      </c>
      <c r="J26" s="30">
        <f>I26+H26+G26</f>
        <v>277000</v>
      </c>
      <c r="K26" s="43">
        <f t="shared" si="4"/>
        <v>0.846666666666667</v>
      </c>
    </row>
    <row r="27" ht="21.95" customHeight="1" spans="1:11">
      <c r="A27" s="33" t="s">
        <v>143</v>
      </c>
      <c r="B27" s="17">
        <v>767625</v>
      </c>
      <c r="C27" s="18">
        <v>0</v>
      </c>
      <c r="D27" s="19">
        <f t="shared" si="5"/>
        <v>767625</v>
      </c>
      <c r="E27" s="20">
        <f t="shared" si="3"/>
        <v>0</v>
      </c>
      <c r="F27" s="31" t="s">
        <v>144</v>
      </c>
      <c r="G27" s="34">
        <v>150000</v>
      </c>
      <c r="H27" s="35">
        <v>0</v>
      </c>
      <c r="I27" s="35">
        <v>127000</v>
      </c>
      <c r="J27" s="34">
        <f>I27+H27+G27</f>
        <v>277000</v>
      </c>
      <c r="K27" s="44">
        <f t="shared" si="4"/>
        <v>0.846666666666667</v>
      </c>
    </row>
    <row r="28" ht="21.95" customHeight="1" spans="1:11">
      <c r="A28" s="31" t="s">
        <v>145</v>
      </c>
      <c r="B28" s="17">
        <v>40000</v>
      </c>
      <c r="C28" s="18">
        <v>0</v>
      </c>
      <c r="D28" s="19">
        <f t="shared" si="5"/>
        <v>40000</v>
      </c>
      <c r="E28" s="20">
        <f t="shared" si="3"/>
        <v>0</v>
      </c>
      <c r="F28" s="27"/>
      <c r="G28" s="30"/>
      <c r="H28" s="30"/>
      <c r="I28" s="30"/>
      <c r="J28" s="30"/>
      <c r="K28" s="20"/>
    </row>
    <row r="29" ht="21.95" customHeight="1" spans="1:11">
      <c r="A29" s="33" t="s">
        <v>146</v>
      </c>
      <c r="B29" s="17">
        <v>40000</v>
      </c>
      <c r="C29" s="18">
        <v>0</v>
      </c>
      <c r="D29" s="19">
        <f t="shared" si="5"/>
        <v>40000</v>
      </c>
      <c r="E29" s="20">
        <f t="shared" si="3"/>
        <v>0</v>
      </c>
      <c r="F29" s="27"/>
      <c r="G29" s="30"/>
      <c r="H29" s="30"/>
      <c r="I29" s="30"/>
      <c r="J29" s="30"/>
      <c r="K29" s="20"/>
    </row>
    <row r="30" ht="21.95" customHeight="1" spans="1:11">
      <c r="A30" s="31" t="s">
        <v>147</v>
      </c>
      <c r="B30" s="17">
        <v>1140000</v>
      </c>
      <c r="C30" s="17">
        <v>30000</v>
      </c>
      <c r="D30" s="19">
        <f t="shared" si="5"/>
        <v>1170000</v>
      </c>
      <c r="E30" s="20">
        <f t="shared" si="3"/>
        <v>0.0263157894736843</v>
      </c>
      <c r="F30" s="27"/>
      <c r="G30" s="30"/>
      <c r="H30" s="30"/>
      <c r="I30" s="30"/>
      <c r="J30" s="30"/>
      <c r="K30" s="20"/>
    </row>
    <row r="31" ht="21.95" customHeight="1" spans="1:11">
      <c r="A31" s="31" t="s">
        <v>148</v>
      </c>
      <c r="B31" s="17"/>
      <c r="C31" s="17">
        <v>100000</v>
      </c>
      <c r="D31" s="19"/>
      <c r="E31" s="20"/>
      <c r="F31" s="27"/>
      <c r="G31" s="30"/>
      <c r="H31" s="30"/>
      <c r="I31" s="30"/>
      <c r="J31" s="30"/>
      <c r="K31" s="20"/>
    </row>
    <row r="32" ht="21.95" customHeight="1" spans="1:11">
      <c r="A32" s="27" t="s">
        <v>149</v>
      </c>
      <c r="B32" s="18"/>
      <c r="C32" s="18">
        <v>0</v>
      </c>
      <c r="D32" s="29">
        <f>+B32+C32</f>
        <v>0</v>
      </c>
      <c r="E32" s="20" t="e">
        <f>D32/B32-1</f>
        <v>#DIV/0!</v>
      </c>
      <c r="F32" s="27"/>
      <c r="G32" s="30"/>
      <c r="H32" s="30"/>
      <c r="I32" s="30"/>
      <c r="J32" s="30"/>
      <c r="K32" s="20"/>
    </row>
    <row r="33" s="2" customFormat="1" ht="21.95" customHeight="1" spans="1:11">
      <c r="A33" s="36" t="s">
        <v>150</v>
      </c>
      <c r="B33" s="18">
        <f>B24+B25+B32</f>
        <v>4580000</v>
      </c>
      <c r="C33" s="18">
        <f>C30+C31</f>
        <v>130000</v>
      </c>
      <c r="D33" s="29">
        <f>+B33+C33</f>
        <v>4710000</v>
      </c>
      <c r="E33" s="37">
        <f>D33/B33-1</f>
        <v>0.0283842794759825</v>
      </c>
      <c r="F33" s="36" t="s">
        <v>151</v>
      </c>
      <c r="G33" s="38">
        <f>+G25+G26</f>
        <v>4580000</v>
      </c>
      <c r="H33" s="38">
        <f>+H25+H26</f>
        <v>-283283.022802</v>
      </c>
      <c r="I33" s="38">
        <f>I25+I26</f>
        <v>413283.022802</v>
      </c>
      <c r="J33" s="38">
        <f>+J25+J26</f>
        <v>4710000</v>
      </c>
      <c r="K33" s="42">
        <f>J33/G33-1</f>
        <v>0.0283842794759825</v>
      </c>
    </row>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row r="88" ht="20.1" customHeight="1"/>
    <row r="89" ht="20.1" customHeight="1"/>
    <row r="90" ht="20.1" customHeight="1"/>
    <row r="91" ht="20.1" customHeight="1"/>
  </sheetData>
  <mergeCells count="3">
    <mergeCell ref="A2:K2"/>
    <mergeCell ref="A4:E4"/>
    <mergeCell ref="F4:K4"/>
  </mergeCells>
  <pageMargins left="0.707638888888889" right="0.707638888888889" top="0.354166666666667" bottom="0.55" header="0.313888888888889" footer="0.313888888888889"/>
  <pageSetup paperSize="9" scale="70" orientation="landscape" errors="dash"/>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1-节支</vt:lpstr>
      <vt:lpstr>2-增支表</vt:lpstr>
      <vt:lpstr>3-部门预算零星增资</vt:lpstr>
      <vt:lpstr>4-一般公共预算平衡表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qzuser</cp:lastModifiedBy>
  <dcterms:created xsi:type="dcterms:W3CDTF">2017-05-15T02:50:00Z</dcterms:created>
  <cp:lastPrinted>2017-06-15T07:04:00Z</cp:lastPrinted>
  <dcterms:modified xsi:type="dcterms:W3CDTF">2018-09-05T02:26:21Z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